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/>
  <mc:AlternateContent xmlns:mc="http://schemas.openxmlformats.org/markup-compatibility/2006">
    <mc:Choice Requires="x15">
      <x15ac:absPath xmlns:x15ac="http://schemas.microsoft.com/office/spreadsheetml/2010/11/ac" url="C:\Users\lenarch\Desktop\TU 2019, arboretum ŠDĽŠ, FE\Arborétum\R 2020\Výkaz výmer - oprava dátumu\"/>
    </mc:Choice>
  </mc:AlternateContent>
  <xr:revisionPtr revIDLastSave="0" documentId="13_ncr:1_{7C66585E-40E0-4A5B-9D98-2904D04C099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kapitulácia stavby" sheetId="1" r:id="rId1"/>
    <sheet name="1916 - Zníženie energetic..." sheetId="2" r:id="rId2"/>
  </sheets>
  <definedNames>
    <definedName name="_xlnm._FilterDatabase" localSheetId="1" hidden="1">'1916 - Zníženie energetic...'!$C$131:$N$341</definedName>
    <definedName name="_xlnm.Print_Titles" localSheetId="1">'1916 - Zníženie energetic...'!$131:$131</definedName>
    <definedName name="_xlnm.Print_Titles" localSheetId="0">'Rekapitulácia stavby'!$92:$92</definedName>
    <definedName name="_xlnm.Print_Area" localSheetId="1">'1916 - Zníženie energetic...'!$C$4:$M$76,'1916 - Zníženie energetic...'!$C$82:$M$115,'1916 - Zníženie energetic...'!$C$121:$N$341</definedName>
    <definedName name="_xlnm.Print_Area" localSheetId="0">'Rekapitulácia stavby'!$D$4:$AO$76,'Rekapitulácia stavby'!$C$82:$AQ$96</definedName>
  </definedNames>
  <calcPr calcId="191029"/>
</workbook>
</file>

<file path=xl/calcChain.xml><?xml version="1.0" encoding="utf-8"?>
<calcChain xmlns="http://schemas.openxmlformats.org/spreadsheetml/2006/main">
  <c r="J307" i="2" l="1"/>
  <c r="J336" i="2"/>
  <c r="J337" i="2"/>
  <c r="J338" i="2"/>
  <c r="J339" i="2"/>
  <c r="J340" i="2"/>
  <c r="J341" i="2"/>
  <c r="J335" i="2"/>
  <c r="J333" i="2"/>
  <c r="J332" i="2"/>
  <c r="J330" i="2"/>
  <c r="I329" i="2"/>
  <c r="J328" i="2"/>
  <c r="J326" i="2"/>
  <c r="J325" i="2"/>
  <c r="I326" i="2"/>
  <c r="I325" i="2"/>
  <c r="I322" i="2"/>
  <c r="J322" i="2"/>
  <c r="J320" i="2"/>
  <c r="I320" i="2"/>
  <c r="I319" i="2"/>
  <c r="I318" i="2"/>
  <c r="J317" i="2"/>
  <c r="I317" i="2"/>
  <c r="J312" i="2"/>
  <c r="J313" i="2"/>
  <c r="J314" i="2"/>
  <c r="J315" i="2"/>
  <c r="J311" i="2"/>
  <c r="I312" i="2"/>
  <c r="I313" i="2"/>
  <c r="I314" i="2"/>
  <c r="I315" i="2"/>
  <c r="I311" i="2"/>
  <c r="I309" i="2"/>
  <c r="I310" i="2"/>
  <c r="I308" i="2"/>
  <c r="I307" i="2"/>
  <c r="I306" i="2"/>
  <c r="I305" i="2"/>
  <c r="J304" i="2"/>
  <c r="I304" i="2"/>
  <c r="I302" i="2"/>
  <c r="I303" i="2"/>
  <c r="I301" i="2"/>
  <c r="J300" i="2"/>
  <c r="I300" i="2"/>
  <c r="I295" i="2"/>
  <c r="I296" i="2"/>
  <c r="I297" i="2"/>
  <c r="I298" i="2"/>
  <c r="I299" i="2"/>
  <c r="I294" i="2"/>
  <c r="J288" i="2"/>
  <c r="J289" i="2"/>
  <c r="J290" i="2"/>
  <c r="J291" i="2"/>
  <c r="J292" i="2"/>
  <c r="J293" i="2"/>
  <c r="I288" i="2"/>
  <c r="I289" i="2"/>
  <c r="I290" i="2"/>
  <c r="I291" i="2"/>
  <c r="I292" i="2"/>
  <c r="I293" i="2"/>
  <c r="J287" i="2"/>
  <c r="I287" i="2"/>
  <c r="J284" i="2"/>
  <c r="J285" i="2"/>
  <c r="I283" i="2"/>
  <c r="J282" i="2"/>
  <c r="I282" i="2"/>
  <c r="I281" i="2"/>
  <c r="J280" i="2"/>
  <c r="I280" i="2"/>
  <c r="I279" i="2"/>
  <c r="I278" i="2"/>
  <c r="J277" i="2"/>
  <c r="I277" i="2"/>
  <c r="I276" i="2"/>
  <c r="I275" i="2"/>
  <c r="J274" i="2"/>
  <c r="I274" i="2"/>
  <c r="I273" i="2"/>
  <c r="J272" i="2"/>
  <c r="I272" i="2"/>
  <c r="I271" i="2"/>
  <c r="J270" i="2"/>
  <c r="I270" i="2"/>
  <c r="I269" i="2"/>
  <c r="J268" i="2"/>
  <c r="I267" i="2"/>
  <c r="J266" i="2"/>
  <c r="I266" i="2"/>
  <c r="J265" i="2"/>
  <c r="I264" i="2"/>
  <c r="J263" i="2"/>
  <c r="I263" i="2"/>
  <c r="I262" i="2"/>
  <c r="I261" i="2"/>
  <c r="J260" i="2"/>
  <c r="I260" i="2"/>
  <c r="I259" i="2"/>
  <c r="J258" i="2"/>
  <c r="I258" i="2"/>
  <c r="I257" i="2"/>
  <c r="J256" i="2"/>
  <c r="I256" i="2"/>
  <c r="I255" i="2"/>
  <c r="J254" i="2"/>
  <c r="I254" i="2"/>
  <c r="I253" i="2"/>
  <c r="J252" i="2"/>
  <c r="I252" i="2"/>
  <c r="I251" i="2"/>
  <c r="J250" i="2"/>
  <c r="I250" i="2"/>
  <c r="I249" i="2"/>
  <c r="J248" i="2"/>
  <c r="I248" i="2"/>
  <c r="I247" i="2"/>
  <c r="J246" i="2"/>
  <c r="I246" i="2"/>
  <c r="I245" i="2"/>
  <c r="J244" i="2"/>
  <c r="I244" i="2"/>
  <c r="I243" i="2"/>
  <c r="J242" i="2"/>
  <c r="I242" i="2"/>
  <c r="I241" i="2"/>
  <c r="J240" i="2"/>
  <c r="I240" i="2"/>
  <c r="I239" i="2"/>
  <c r="J238" i="2"/>
  <c r="I238" i="2"/>
  <c r="I237" i="2"/>
  <c r="J236" i="2"/>
  <c r="I235" i="2"/>
  <c r="J234" i="2"/>
  <c r="I233" i="2"/>
  <c r="J232" i="2"/>
  <c r="I232" i="2"/>
  <c r="I231" i="2"/>
  <c r="J224" i="2"/>
  <c r="J225" i="2"/>
  <c r="J226" i="2"/>
  <c r="J227" i="2"/>
  <c r="J228" i="2"/>
  <c r="J229" i="2"/>
  <c r="J230" i="2"/>
  <c r="I224" i="2"/>
  <c r="I225" i="2"/>
  <c r="I226" i="2"/>
  <c r="I227" i="2"/>
  <c r="I228" i="2"/>
  <c r="I229" i="2"/>
  <c r="I230" i="2"/>
  <c r="J223" i="2"/>
  <c r="I223" i="2"/>
  <c r="J211" i="2"/>
  <c r="J212" i="2"/>
  <c r="J213" i="2"/>
  <c r="J214" i="2"/>
  <c r="J215" i="2"/>
  <c r="J216" i="2"/>
  <c r="J217" i="2"/>
  <c r="J218" i="2"/>
  <c r="J219" i="2"/>
  <c r="J220" i="2"/>
  <c r="J221" i="2"/>
  <c r="I211" i="2"/>
  <c r="I212" i="2"/>
  <c r="I213" i="2"/>
  <c r="I214" i="2"/>
  <c r="I215" i="2"/>
  <c r="I216" i="2"/>
  <c r="I217" i="2"/>
  <c r="I218" i="2"/>
  <c r="I219" i="2"/>
  <c r="I220" i="2"/>
  <c r="I221" i="2"/>
  <c r="J210" i="2"/>
  <c r="I210" i="2"/>
  <c r="J208" i="2"/>
  <c r="J207" i="2"/>
  <c r="I206" i="2"/>
  <c r="J205" i="2"/>
  <c r="I204" i="2"/>
  <c r="I203" i="2"/>
  <c r="J202" i="2"/>
  <c r="I202" i="2"/>
  <c r="I201" i="2"/>
  <c r="J200" i="2"/>
  <c r="I200" i="2"/>
  <c r="I199" i="2"/>
  <c r="I198" i="2"/>
  <c r="J198" i="2"/>
  <c r="I197" i="2"/>
  <c r="J196" i="2"/>
  <c r="I195" i="2"/>
  <c r="J194" i="2"/>
  <c r="I193" i="2"/>
  <c r="J192" i="2"/>
  <c r="I192" i="2"/>
  <c r="I191" i="2"/>
  <c r="J190" i="2"/>
  <c r="I190" i="2"/>
  <c r="I189" i="2"/>
  <c r="J188" i="2"/>
  <c r="I187" i="2"/>
  <c r="J186" i="2"/>
  <c r="I186" i="2"/>
  <c r="I185" i="2"/>
  <c r="I184" i="2"/>
  <c r="J180" i="2"/>
  <c r="J181" i="2"/>
  <c r="J182" i="2"/>
  <c r="J183" i="2"/>
  <c r="J184" i="2"/>
  <c r="I180" i="2"/>
  <c r="I181" i="2"/>
  <c r="I182" i="2"/>
  <c r="I183" i="2"/>
  <c r="J179" i="2"/>
  <c r="J175" i="2"/>
  <c r="J176" i="2"/>
  <c r="J177" i="2"/>
  <c r="J174" i="2"/>
  <c r="I175" i="2"/>
  <c r="I176" i="2"/>
  <c r="I177" i="2"/>
  <c r="I174" i="2"/>
  <c r="I173" i="2"/>
  <c r="I172" i="2"/>
  <c r="J172" i="2"/>
  <c r="I171" i="2"/>
  <c r="J170" i="2"/>
  <c r="I170" i="2"/>
  <c r="I169" i="2"/>
  <c r="J168" i="2"/>
  <c r="I168" i="2"/>
  <c r="I167" i="2"/>
  <c r="I166" i="2"/>
  <c r="I164" i="2"/>
  <c r="I165" i="2"/>
  <c r="J164" i="2"/>
  <c r="J165" i="2"/>
  <c r="J163" i="2"/>
  <c r="I163" i="2"/>
  <c r="J161" i="2"/>
  <c r="I160" i="2"/>
  <c r="I159" i="2"/>
  <c r="J158" i="2"/>
  <c r="I158" i="2"/>
  <c r="J156" i="2"/>
  <c r="J155" i="2"/>
  <c r="J153" i="2"/>
  <c r="I153" i="2"/>
  <c r="I151" i="2"/>
  <c r="J151" i="2"/>
  <c r="J150" i="2"/>
  <c r="I154" i="2"/>
  <c r="I152" i="2"/>
  <c r="I147" i="2"/>
  <c r="J147" i="2"/>
  <c r="I142" i="2"/>
  <c r="I143" i="2"/>
  <c r="I144" i="2"/>
  <c r="I145" i="2"/>
  <c r="J141" i="2"/>
  <c r="J142" i="2"/>
  <c r="J143" i="2"/>
  <c r="J144" i="2"/>
  <c r="J145" i="2"/>
  <c r="J140" i="2"/>
  <c r="I140" i="2"/>
  <c r="J139" i="2"/>
  <c r="I139" i="2"/>
  <c r="J137" i="2"/>
  <c r="I137" i="2"/>
  <c r="I135" i="2"/>
  <c r="J135" i="2"/>
  <c r="I332" i="2" l="1"/>
  <c r="I333" i="2"/>
  <c r="I335" i="2"/>
  <c r="I336" i="2"/>
  <c r="I337" i="2"/>
  <c r="I338" i="2"/>
  <c r="I339" i="2"/>
  <c r="I340" i="2"/>
  <c r="I341" i="2"/>
  <c r="I330" i="2"/>
  <c r="I328" i="2"/>
  <c r="I285" i="2"/>
  <c r="I284" i="2"/>
  <c r="I268" i="2"/>
  <c r="I265" i="2"/>
  <c r="I236" i="2"/>
  <c r="I234" i="2"/>
  <c r="I208" i="2"/>
  <c r="I207" i="2"/>
  <c r="I205" i="2"/>
  <c r="I196" i="2"/>
  <c r="I194" i="2"/>
  <c r="I188" i="2"/>
  <c r="I179" i="2"/>
  <c r="I161" i="2"/>
  <c r="I156" i="2"/>
  <c r="I155" i="2"/>
  <c r="I150" i="2"/>
  <c r="I141" i="2"/>
  <c r="L320" i="2" l="1"/>
  <c r="L317" i="2"/>
  <c r="L288" i="2"/>
  <c r="L289" i="2"/>
  <c r="L290" i="2"/>
  <c r="L291" i="2"/>
  <c r="L292" i="2"/>
  <c r="L293" i="2"/>
  <c r="L300" i="2"/>
  <c r="L304" i="2"/>
  <c r="L307" i="2"/>
  <c r="L311" i="2"/>
  <c r="L312" i="2"/>
  <c r="L313" i="2"/>
  <c r="L314" i="2"/>
  <c r="L315" i="2"/>
  <c r="L287" i="2"/>
  <c r="L322" i="2"/>
  <c r="L321" i="2" s="1"/>
  <c r="J109" i="2" s="1"/>
  <c r="L326" i="2"/>
  <c r="L325" i="2"/>
  <c r="L330" i="2"/>
  <c r="L328" i="2"/>
  <c r="L327" i="2" s="1"/>
  <c r="J112" i="2" s="1"/>
  <c r="L333" i="2"/>
  <c r="L332" i="2"/>
  <c r="L336" i="2"/>
  <c r="L337" i="2"/>
  <c r="L338" i="2"/>
  <c r="L339" i="2"/>
  <c r="L340" i="2"/>
  <c r="L341" i="2"/>
  <c r="L335" i="2"/>
  <c r="K336" i="2"/>
  <c r="K337" i="2"/>
  <c r="K338" i="2"/>
  <c r="K339" i="2"/>
  <c r="K340" i="2"/>
  <c r="M340" i="2" s="1"/>
  <c r="K341" i="2"/>
  <c r="K335" i="2"/>
  <c r="K333" i="2"/>
  <c r="K332" i="2"/>
  <c r="K329" i="2"/>
  <c r="M329" i="2" s="1"/>
  <c r="K330" i="2"/>
  <c r="K328" i="2"/>
  <c r="K326" i="2"/>
  <c r="K325" i="2"/>
  <c r="K322" i="2"/>
  <c r="K321" i="2" s="1"/>
  <c r="I109" i="2" s="1"/>
  <c r="K318" i="2"/>
  <c r="M318" i="2" s="1"/>
  <c r="K319" i="2"/>
  <c r="M319" i="2" s="1"/>
  <c r="K320" i="2"/>
  <c r="K317" i="2"/>
  <c r="K288" i="2"/>
  <c r="K289" i="2"/>
  <c r="K290" i="2"/>
  <c r="K291" i="2"/>
  <c r="K292" i="2"/>
  <c r="K293" i="2"/>
  <c r="K294" i="2"/>
  <c r="M294" i="2" s="1"/>
  <c r="K295" i="2"/>
  <c r="M295" i="2" s="1"/>
  <c r="K296" i="2"/>
  <c r="M296" i="2" s="1"/>
  <c r="K297" i="2"/>
  <c r="M297" i="2" s="1"/>
  <c r="K298" i="2"/>
  <c r="M298" i="2" s="1"/>
  <c r="K299" i="2"/>
  <c r="M299" i="2" s="1"/>
  <c r="K300" i="2"/>
  <c r="M300" i="2" s="1"/>
  <c r="K301" i="2"/>
  <c r="M301" i="2" s="1"/>
  <c r="K302" i="2"/>
  <c r="M302" i="2" s="1"/>
  <c r="K303" i="2"/>
  <c r="M303" i="2" s="1"/>
  <c r="K304" i="2"/>
  <c r="K305" i="2"/>
  <c r="M305" i="2" s="1"/>
  <c r="K306" i="2"/>
  <c r="M306" i="2" s="1"/>
  <c r="K307" i="2"/>
  <c r="K308" i="2"/>
  <c r="M308" i="2" s="1"/>
  <c r="K309" i="2"/>
  <c r="M309" i="2" s="1"/>
  <c r="K310" i="2"/>
  <c r="M310" i="2" s="1"/>
  <c r="K311" i="2"/>
  <c r="K312" i="2"/>
  <c r="M312" i="2" s="1"/>
  <c r="K313" i="2"/>
  <c r="K314" i="2"/>
  <c r="K315" i="2"/>
  <c r="K287" i="2"/>
  <c r="L224" i="2"/>
  <c r="L225" i="2"/>
  <c r="L226" i="2"/>
  <c r="L227" i="2"/>
  <c r="L228" i="2"/>
  <c r="L229" i="2"/>
  <c r="L230" i="2"/>
  <c r="L232" i="2"/>
  <c r="L234" i="2"/>
  <c r="L236" i="2"/>
  <c r="L238" i="2"/>
  <c r="L240" i="2"/>
  <c r="L242" i="2"/>
  <c r="L244" i="2"/>
  <c r="L246" i="2"/>
  <c r="L248" i="2"/>
  <c r="L250" i="2"/>
  <c r="L252" i="2"/>
  <c r="L254" i="2"/>
  <c r="L256" i="2"/>
  <c r="L258" i="2"/>
  <c r="L260" i="2"/>
  <c r="L263" i="2"/>
  <c r="L265" i="2"/>
  <c r="L266" i="2"/>
  <c r="L268" i="2"/>
  <c r="L270" i="2"/>
  <c r="L272" i="2"/>
  <c r="L274" i="2"/>
  <c r="L277" i="2"/>
  <c r="L280" i="2"/>
  <c r="L282" i="2"/>
  <c r="L284" i="2"/>
  <c r="L285" i="2"/>
  <c r="K224" i="2"/>
  <c r="K225" i="2"/>
  <c r="M225" i="2" s="1"/>
  <c r="K226" i="2"/>
  <c r="K227" i="2"/>
  <c r="K228" i="2"/>
  <c r="K229" i="2"/>
  <c r="K230" i="2"/>
  <c r="K231" i="2"/>
  <c r="M231" i="2" s="1"/>
  <c r="K232" i="2"/>
  <c r="K233" i="2"/>
  <c r="M233" i="2" s="1"/>
  <c r="K234" i="2"/>
  <c r="K235" i="2"/>
  <c r="M235" i="2" s="1"/>
  <c r="K236" i="2"/>
  <c r="K237" i="2"/>
  <c r="M237" i="2" s="1"/>
  <c r="K238" i="2"/>
  <c r="K239" i="2"/>
  <c r="M239" i="2" s="1"/>
  <c r="K240" i="2"/>
  <c r="K241" i="2"/>
  <c r="M241" i="2" s="1"/>
  <c r="K242" i="2"/>
  <c r="M242" i="2" s="1"/>
  <c r="K243" i="2"/>
  <c r="M243" i="2" s="1"/>
  <c r="K244" i="2"/>
  <c r="K245" i="2"/>
  <c r="M245" i="2" s="1"/>
  <c r="K246" i="2"/>
  <c r="K247" i="2"/>
  <c r="M247" i="2" s="1"/>
  <c r="K248" i="2"/>
  <c r="K249" i="2"/>
  <c r="M249" i="2" s="1"/>
  <c r="K250" i="2"/>
  <c r="K251" i="2"/>
  <c r="M251" i="2" s="1"/>
  <c r="K252" i="2"/>
  <c r="M252" i="2" s="1"/>
  <c r="K253" i="2"/>
  <c r="M253" i="2" s="1"/>
  <c r="K254" i="2"/>
  <c r="K255" i="2"/>
  <c r="M255" i="2" s="1"/>
  <c r="K256" i="2"/>
  <c r="K257" i="2"/>
  <c r="M257" i="2" s="1"/>
  <c r="K258" i="2"/>
  <c r="M258" i="2" s="1"/>
  <c r="K259" i="2"/>
  <c r="M259" i="2" s="1"/>
  <c r="K260" i="2"/>
  <c r="K261" i="2"/>
  <c r="M261" i="2" s="1"/>
  <c r="K262" i="2"/>
  <c r="M262" i="2" s="1"/>
  <c r="K263" i="2"/>
  <c r="K264" i="2"/>
  <c r="M264" i="2" s="1"/>
  <c r="K265" i="2"/>
  <c r="K266" i="2"/>
  <c r="K267" i="2"/>
  <c r="M267" i="2" s="1"/>
  <c r="K268" i="2"/>
  <c r="K269" i="2"/>
  <c r="M269" i="2" s="1"/>
  <c r="K270" i="2"/>
  <c r="K271" i="2"/>
  <c r="M271" i="2" s="1"/>
  <c r="K272" i="2"/>
  <c r="M272" i="2" s="1"/>
  <c r="K273" i="2"/>
  <c r="M273" i="2" s="1"/>
  <c r="K274" i="2"/>
  <c r="K275" i="2"/>
  <c r="M275" i="2" s="1"/>
  <c r="K276" i="2"/>
  <c r="M276" i="2" s="1"/>
  <c r="K277" i="2"/>
  <c r="K278" i="2"/>
  <c r="M278" i="2" s="1"/>
  <c r="K279" i="2"/>
  <c r="M279" i="2" s="1"/>
  <c r="K280" i="2"/>
  <c r="K281" i="2"/>
  <c r="M281" i="2" s="1"/>
  <c r="K282" i="2"/>
  <c r="K283" i="2"/>
  <c r="M283" i="2" s="1"/>
  <c r="K284" i="2"/>
  <c r="K285" i="2"/>
  <c r="M285" i="2" s="1"/>
  <c r="L223" i="2"/>
  <c r="K223" i="2"/>
  <c r="L211" i="2"/>
  <c r="L212" i="2"/>
  <c r="L213" i="2"/>
  <c r="L214" i="2"/>
  <c r="L215" i="2"/>
  <c r="L216" i="2"/>
  <c r="L217" i="2"/>
  <c r="L218" i="2"/>
  <c r="L219" i="2"/>
  <c r="L220" i="2"/>
  <c r="L221" i="2"/>
  <c r="L210" i="2"/>
  <c r="K211" i="2"/>
  <c r="K212" i="2"/>
  <c r="M212" i="2" s="1"/>
  <c r="K213" i="2"/>
  <c r="K214" i="2"/>
  <c r="K215" i="2"/>
  <c r="K216" i="2"/>
  <c r="K217" i="2"/>
  <c r="K218" i="2"/>
  <c r="K219" i="2"/>
  <c r="K220" i="2"/>
  <c r="M220" i="2" s="1"/>
  <c r="K221" i="2"/>
  <c r="K210" i="2"/>
  <c r="L180" i="2"/>
  <c r="L181" i="2"/>
  <c r="L182" i="2"/>
  <c r="L183" i="2"/>
  <c r="L184" i="2"/>
  <c r="L186" i="2"/>
  <c r="L188" i="2"/>
  <c r="L190" i="2"/>
  <c r="L192" i="2"/>
  <c r="L194" i="2"/>
  <c r="L196" i="2"/>
  <c r="L198" i="2"/>
  <c r="L200" i="2"/>
  <c r="L202" i="2"/>
  <c r="L205" i="2"/>
  <c r="L207" i="2"/>
  <c r="L208" i="2"/>
  <c r="L179" i="2"/>
  <c r="K180" i="2"/>
  <c r="K181" i="2"/>
  <c r="K182" i="2"/>
  <c r="K183" i="2"/>
  <c r="K184" i="2"/>
  <c r="K185" i="2"/>
  <c r="M185" i="2" s="1"/>
  <c r="K186" i="2"/>
  <c r="K187" i="2"/>
  <c r="M187" i="2" s="1"/>
  <c r="K188" i="2"/>
  <c r="K189" i="2"/>
  <c r="M189" i="2" s="1"/>
  <c r="K190" i="2"/>
  <c r="K191" i="2"/>
  <c r="M191" i="2" s="1"/>
  <c r="K192" i="2"/>
  <c r="K193" i="2"/>
  <c r="M193" i="2" s="1"/>
  <c r="K194" i="2"/>
  <c r="K195" i="2"/>
  <c r="M195" i="2" s="1"/>
  <c r="K196" i="2"/>
  <c r="M196" i="2" s="1"/>
  <c r="K197" i="2"/>
  <c r="M197" i="2" s="1"/>
  <c r="K198" i="2"/>
  <c r="K199" i="2"/>
  <c r="M199" i="2" s="1"/>
  <c r="K200" i="2"/>
  <c r="K201" i="2"/>
  <c r="M201" i="2" s="1"/>
  <c r="K202" i="2"/>
  <c r="K203" i="2"/>
  <c r="M203" i="2" s="1"/>
  <c r="K204" i="2"/>
  <c r="M204" i="2" s="1"/>
  <c r="K205" i="2"/>
  <c r="K206" i="2"/>
  <c r="M206" i="2" s="1"/>
  <c r="K207" i="2"/>
  <c r="K208" i="2"/>
  <c r="K179" i="2"/>
  <c r="L164" i="2"/>
  <c r="L165" i="2"/>
  <c r="L168" i="2"/>
  <c r="L170" i="2"/>
  <c r="L172" i="2"/>
  <c r="L174" i="2"/>
  <c r="L175" i="2"/>
  <c r="L176" i="2"/>
  <c r="L177" i="2"/>
  <c r="L163" i="2"/>
  <c r="K164" i="2"/>
  <c r="K165" i="2"/>
  <c r="K166" i="2"/>
  <c r="M166" i="2" s="1"/>
  <c r="K167" i="2"/>
  <c r="M167" i="2" s="1"/>
  <c r="K168" i="2"/>
  <c r="K169" i="2"/>
  <c r="M169" i="2" s="1"/>
  <c r="K170" i="2"/>
  <c r="K171" i="2"/>
  <c r="M171" i="2" s="1"/>
  <c r="K172" i="2"/>
  <c r="K173" i="2"/>
  <c r="M173" i="2" s="1"/>
  <c r="K174" i="2"/>
  <c r="K175" i="2"/>
  <c r="K176" i="2"/>
  <c r="K177" i="2"/>
  <c r="K163" i="2"/>
  <c r="L161" i="2"/>
  <c r="L158" i="2"/>
  <c r="K159" i="2"/>
  <c r="M159" i="2" s="1"/>
  <c r="K160" i="2"/>
  <c r="M160" i="2" s="1"/>
  <c r="K161" i="2"/>
  <c r="K158" i="2"/>
  <c r="L151" i="2"/>
  <c r="L153" i="2"/>
  <c r="L155" i="2"/>
  <c r="L156" i="2"/>
  <c r="L150" i="2"/>
  <c r="K151" i="2"/>
  <c r="K152" i="2"/>
  <c r="M152" i="2" s="1"/>
  <c r="K153" i="2"/>
  <c r="K154" i="2"/>
  <c r="M154" i="2" s="1"/>
  <c r="K155" i="2"/>
  <c r="K156" i="2"/>
  <c r="K150" i="2"/>
  <c r="L147" i="2"/>
  <c r="L146" i="2" s="1"/>
  <c r="K147" i="2"/>
  <c r="K146" i="2" s="1"/>
  <c r="I99" i="2" s="1"/>
  <c r="L140" i="2"/>
  <c r="L141" i="2"/>
  <c r="L142" i="2"/>
  <c r="L143" i="2"/>
  <c r="L144" i="2"/>
  <c r="L145" i="2"/>
  <c r="K140" i="2"/>
  <c r="K141" i="2"/>
  <c r="K142" i="2"/>
  <c r="K143" i="2"/>
  <c r="K144" i="2"/>
  <c r="K145" i="2"/>
  <c r="K139" i="2"/>
  <c r="L137" i="2"/>
  <c r="L136" i="2" s="1"/>
  <c r="K137" i="2"/>
  <c r="M274" i="2" l="1"/>
  <c r="M307" i="2"/>
  <c r="M314" i="2"/>
  <c r="M313" i="2"/>
  <c r="M282" i="2"/>
  <c r="M268" i="2"/>
  <c r="M265" i="2"/>
  <c r="M236" i="2"/>
  <c r="M218" i="2"/>
  <c r="M210" i="2"/>
  <c r="M200" i="2"/>
  <c r="M181" i="2"/>
  <c r="M151" i="2"/>
  <c r="M315" i="2"/>
  <c r="M205" i="2"/>
  <c r="M325" i="2"/>
  <c r="M188" i="2"/>
  <c r="M217" i="2"/>
  <c r="M266" i="2"/>
  <c r="M250" i="2"/>
  <c r="M234" i="2"/>
  <c r="K327" i="2"/>
  <c r="I112" i="2" s="1"/>
  <c r="M284" i="2"/>
  <c r="M260" i="2"/>
  <c r="M244" i="2"/>
  <c r="M228" i="2"/>
  <c r="M291" i="2"/>
  <c r="L331" i="2"/>
  <c r="J113" i="2" s="1"/>
  <c r="K324" i="2"/>
  <c r="I111" i="2" s="1"/>
  <c r="M304" i="2"/>
  <c r="M168" i="2"/>
  <c r="M256" i="2"/>
  <c r="M248" i="2"/>
  <c r="M240" i="2"/>
  <c r="M224" i="2"/>
  <c r="M277" i="2"/>
  <c r="M229" i="2"/>
  <c r="M292" i="2"/>
  <c r="M333" i="2"/>
  <c r="L286" i="2"/>
  <c r="J107" i="2" s="1"/>
  <c r="M216" i="2"/>
  <c r="M288" i="2"/>
  <c r="M172" i="2"/>
  <c r="M155" i="2"/>
  <c r="M232" i="2"/>
  <c r="M144" i="2"/>
  <c r="M214" i="2"/>
  <c r="L157" i="2"/>
  <c r="J102" i="2" s="1"/>
  <c r="M141" i="2"/>
  <c r="M176" i="2"/>
  <c r="M221" i="2"/>
  <c r="M213" i="2"/>
  <c r="M338" i="2"/>
  <c r="M341" i="2"/>
  <c r="L334" i="2"/>
  <c r="J114" i="2" s="1"/>
  <c r="M337" i="2"/>
  <c r="M336" i="2"/>
  <c r="M335" i="2"/>
  <c r="M330" i="2"/>
  <c r="L324" i="2"/>
  <c r="J111" i="2" s="1"/>
  <c r="L316" i="2"/>
  <c r="J108" i="2" s="1"/>
  <c r="M320" i="2"/>
  <c r="M317" i="2"/>
  <c r="M311" i="2"/>
  <c r="M293" i="2"/>
  <c r="M290" i="2"/>
  <c r="M289" i="2"/>
  <c r="M280" i="2"/>
  <c r="M270" i="2"/>
  <c r="M263" i="2"/>
  <c r="M254" i="2"/>
  <c r="M246" i="2"/>
  <c r="M238" i="2"/>
  <c r="M230" i="2"/>
  <c r="M227" i="2"/>
  <c r="L222" i="2"/>
  <c r="J106" i="2" s="1"/>
  <c r="M226" i="2"/>
  <c r="M223" i="2"/>
  <c r="M219" i="2"/>
  <c r="M215" i="2"/>
  <c r="M211" i="2"/>
  <c r="L209" i="2"/>
  <c r="J105" i="2" s="1"/>
  <c r="M208" i="2"/>
  <c r="M207" i="2"/>
  <c r="M202" i="2"/>
  <c r="M198" i="2"/>
  <c r="M194" i="2"/>
  <c r="M192" i="2"/>
  <c r="M190" i="2"/>
  <c r="M186" i="2"/>
  <c r="M184" i="2"/>
  <c r="M183" i="2"/>
  <c r="M182" i="2"/>
  <c r="L178" i="2"/>
  <c r="J104" i="2" s="1"/>
  <c r="M180" i="2"/>
  <c r="M177" i="2"/>
  <c r="M175" i="2"/>
  <c r="M174" i="2"/>
  <c r="M170" i="2"/>
  <c r="L162" i="2"/>
  <c r="J103" i="2" s="1"/>
  <c r="M165" i="2"/>
  <c r="M164" i="2"/>
  <c r="M163" i="2"/>
  <c r="M161" i="2"/>
  <c r="M158" i="2"/>
  <c r="M156" i="2"/>
  <c r="M153" i="2"/>
  <c r="L149" i="2"/>
  <c r="J101" i="2" s="1"/>
  <c r="M145" i="2"/>
  <c r="M143" i="2"/>
  <c r="M142" i="2"/>
  <c r="M137" i="2"/>
  <c r="M136" i="2" s="1"/>
  <c r="J97" i="2"/>
  <c r="K334" i="2"/>
  <c r="I114" i="2" s="1"/>
  <c r="M339" i="2"/>
  <c r="K331" i="2"/>
  <c r="I113" i="2" s="1"/>
  <c r="M332" i="2"/>
  <c r="M328" i="2"/>
  <c r="M326" i="2"/>
  <c r="M322" i="2"/>
  <c r="M321" i="2" s="1"/>
  <c r="K316" i="2"/>
  <c r="I108" i="2" s="1"/>
  <c r="K286" i="2"/>
  <c r="I107" i="2" s="1"/>
  <c r="M287" i="2"/>
  <c r="K222" i="2"/>
  <c r="I106" i="2" s="1"/>
  <c r="K209" i="2"/>
  <c r="I105" i="2" s="1"/>
  <c r="K178" i="2"/>
  <c r="I104" i="2" s="1"/>
  <c r="M179" i="2"/>
  <c r="K162" i="2"/>
  <c r="I103" i="2" s="1"/>
  <c r="K157" i="2"/>
  <c r="I102" i="2" s="1"/>
  <c r="K149" i="2"/>
  <c r="I101" i="2" s="1"/>
  <c r="M150" i="2"/>
  <c r="M147" i="2"/>
  <c r="M146" i="2" s="1"/>
  <c r="K138" i="2"/>
  <c r="I98" i="2" s="1"/>
  <c r="M140" i="2"/>
  <c r="K136" i="2"/>
  <c r="J99" i="2"/>
  <c r="L135" i="2"/>
  <c r="K135" i="2"/>
  <c r="S135" i="2"/>
  <c r="K323" i="2" l="1"/>
  <c r="I110" i="2" s="1"/>
  <c r="L323" i="2"/>
  <c r="J110" i="2" s="1"/>
  <c r="M209" i="2"/>
  <c r="L148" i="2"/>
  <c r="J100" i="2" s="1"/>
  <c r="L134" i="2"/>
  <c r="J96" i="2" s="1"/>
  <c r="M157" i="2"/>
  <c r="K148" i="2"/>
  <c r="I100" i="2" s="1"/>
  <c r="K134" i="2"/>
  <c r="K133" i="2" s="1"/>
  <c r="M135" i="2"/>
  <c r="M134" i="2" s="1"/>
  <c r="M331" i="2"/>
  <c r="M222" i="2"/>
  <c r="M334" i="2"/>
  <c r="M324" i="2"/>
  <c r="M286" i="2"/>
  <c r="M162" i="2"/>
  <c r="M149" i="2"/>
  <c r="M178" i="2"/>
  <c r="M316" i="2"/>
  <c r="M327" i="2"/>
  <c r="I96" i="2" l="1"/>
  <c r="M323" i="2"/>
  <c r="I95" i="2"/>
  <c r="K132" i="2"/>
  <c r="I94" i="2" s="1"/>
  <c r="M148" i="2"/>
  <c r="L139" i="2" l="1"/>
  <c r="M37" i="2"/>
  <c r="M36" i="2"/>
  <c r="BA95" i="1" s="1"/>
  <c r="M35" i="2"/>
  <c r="AZ95" i="1" s="1"/>
  <c r="BK341" i="2"/>
  <c r="BJ341" i="2"/>
  <c r="BI341" i="2"/>
  <c r="BG341" i="2"/>
  <c r="T341" i="2"/>
  <c r="S341" i="2"/>
  <c r="Z341" i="2"/>
  <c r="X341" i="2"/>
  <c r="V341" i="2"/>
  <c r="R341" i="2"/>
  <c r="BM341" i="2" s="1"/>
  <c r="BK340" i="2"/>
  <c r="BJ340" i="2"/>
  <c r="BI340" i="2"/>
  <c r="BG340" i="2"/>
  <c r="T340" i="2"/>
  <c r="S340" i="2"/>
  <c r="Z340" i="2"/>
  <c r="X340" i="2"/>
  <c r="V340" i="2"/>
  <c r="R340" i="2"/>
  <c r="BK339" i="2"/>
  <c r="BJ339" i="2"/>
  <c r="BI339" i="2"/>
  <c r="BG339" i="2"/>
  <c r="T339" i="2"/>
  <c r="S339" i="2"/>
  <c r="Z339" i="2"/>
  <c r="X339" i="2"/>
  <c r="V339" i="2"/>
  <c r="R339" i="2"/>
  <c r="BM339" i="2" s="1"/>
  <c r="BK338" i="2"/>
  <c r="BJ338" i="2"/>
  <c r="BI338" i="2"/>
  <c r="BG338" i="2"/>
  <c r="T338" i="2"/>
  <c r="S338" i="2"/>
  <c r="Z338" i="2"/>
  <c r="X338" i="2"/>
  <c r="V338" i="2"/>
  <c r="R338" i="2"/>
  <c r="BM338" i="2" s="1"/>
  <c r="BK337" i="2"/>
  <c r="BJ337" i="2"/>
  <c r="BI337" i="2"/>
  <c r="BG337" i="2"/>
  <c r="T337" i="2"/>
  <c r="S337" i="2"/>
  <c r="Z337" i="2"/>
  <c r="X337" i="2"/>
  <c r="V337" i="2"/>
  <c r="R337" i="2"/>
  <c r="BM337" i="2" s="1"/>
  <c r="BK336" i="2"/>
  <c r="BJ336" i="2"/>
  <c r="BI336" i="2"/>
  <c r="BG336" i="2"/>
  <c r="T336" i="2"/>
  <c r="S336" i="2"/>
  <c r="Z336" i="2"/>
  <c r="X336" i="2"/>
  <c r="V336" i="2"/>
  <c r="R336" i="2"/>
  <c r="BM336" i="2" s="1"/>
  <c r="BK335" i="2"/>
  <c r="BJ335" i="2"/>
  <c r="BI335" i="2"/>
  <c r="BG335" i="2"/>
  <c r="T335" i="2"/>
  <c r="S335" i="2"/>
  <c r="Z335" i="2"/>
  <c r="X335" i="2"/>
  <c r="V335" i="2"/>
  <c r="R335" i="2"/>
  <c r="BM335" i="2" s="1"/>
  <c r="BK333" i="2"/>
  <c r="BJ333" i="2"/>
  <c r="BI333" i="2"/>
  <c r="BG333" i="2"/>
  <c r="T333" i="2"/>
  <c r="S333" i="2"/>
  <c r="Z333" i="2"/>
  <c r="X333" i="2"/>
  <c r="V333" i="2"/>
  <c r="R333" i="2"/>
  <c r="BM333" i="2" s="1"/>
  <c r="BK332" i="2"/>
  <c r="BJ332" i="2"/>
  <c r="BI332" i="2"/>
  <c r="BG332" i="2"/>
  <c r="T332" i="2"/>
  <c r="S332" i="2"/>
  <c r="Z332" i="2"/>
  <c r="X332" i="2"/>
  <c r="V332" i="2"/>
  <c r="R332" i="2"/>
  <c r="BM332" i="2" s="1"/>
  <c r="BK330" i="2"/>
  <c r="BJ330" i="2"/>
  <c r="BI330" i="2"/>
  <c r="BG330" i="2"/>
  <c r="T330" i="2"/>
  <c r="S330" i="2"/>
  <c r="Z330" i="2"/>
  <c r="X330" i="2"/>
  <c r="V330" i="2"/>
  <c r="R330" i="2"/>
  <c r="BM330" i="2" s="1"/>
  <c r="BK329" i="2"/>
  <c r="BJ329" i="2"/>
  <c r="BI329" i="2"/>
  <c r="BG329" i="2"/>
  <c r="T329" i="2"/>
  <c r="S329" i="2"/>
  <c r="Z329" i="2"/>
  <c r="X329" i="2"/>
  <c r="V329" i="2"/>
  <c r="R329" i="2"/>
  <c r="BM329" i="2" s="1"/>
  <c r="BK328" i="2"/>
  <c r="BJ328" i="2"/>
  <c r="BI328" i="2"/>
  <c r="BG328" i="2"/>
  <c r="T328" i="2"/>
  <c r="S328" i="2"/>
  <c r="Z328" i="2"/>
  <c r="X328" i="2"/>
  <c r="V328" i="2"/>
  <c r="R328" i="2"/>
  <c r="BM328" i="2" s="1"/>
  <c r="BK326" i="2"/>
  <c r="BJ326" i="2"/>
  <c r="BI326" i="2"/>
  <c r="BG326" i="2"/>
  <c r="T326" i="2"/>
  <c r="S326" i="2"/>
  <c r="Z326" i="2"/>
  <c r="X326" i="2"/>
  <c r="V326" i="2"/>
  <c r="R326" i="2"/>
  <c r="BM326" i="2" s="1"/>
  <c r="BK325" i="2"/>
  <c r="BJ325" i="2"/>
  <c r="BI325" i="2"/>
  <c r="BG325" i="2"/>
  <c r="T325" i="2"/>
  <c r="S325" i="2"/>
  <c r="Z325" i="2"/>
  <c r="X325" i="2"/>
  <c r="V325" i="2"/>
  <c r="R325" i="2"/>
  <c r="BM325" i="2" s="1"/>
  <c r="BK322" i="2"/>
  <c r="BJ322" i="2"/>
  <c r="BI322" i="2"/>
  <c r="BG322" i="2"/>
  <c r="T322" i="2"/>
  <c r="T321" i="2" s="1"/>
  <c r="S322" i="2"/>
  <c r="S321" i="2" s="1"/>
  <c r="Z322" i="2"/>
  <c r="Z321" i="2" s="1"/>
  <c r="X322" i="2"/>
  <c r="X321" i="2" s="1"/>
  <c r="V322" i="2"/>
  <c r="V321" i="2" s="1"/>
  <c r="R322" i="2"/>
  <c r="BM322" i="2" s="1"/>
  <c r="BM321" i="2" s="1"/>
  <c r="BK320" i="2"/>
  <c r="BJ320" i="2"/>
  <c r="BI320" i="2"/>
  <c r="BG320" i="2"/>
  <c r="T320" i="2"/>
  <c r="S320" i="2"/>
  <c r="Z320" i="2"/>
  <c r="X320" i="2"/>
  <c r="V320" i="2"/>
  <c r="R320" i="2"/>
  <c r="BM320" i="2" s="1"/>
  <c r="BK319" i="2"/>
  <c r="BJ319" i="2"/>
  <c r="BI319" i="2"/>
  <c r="BG319" i="2"/>
  <c r="T319" i="2"/>
  <c r="S319" i="2"/>
  <c r="Z319" i="2"/>
  <c r="X319" i="2"/>
  <c r="V319" i="2"/>
  <c r="R319" i="2"/>
  <c r="BM319" i="2" s="1"/>
  <c r="BK318" i="2"/>
  <c r="BJ318" i="2"/>
  <c r="BI318" i="2"/>
  <c r="BG318" i="2"/>
  <c r="T318" i="2"/>
  <c r="S318" i="2"/>
  <c r="Z318" i="2"/>
  <c r="X318" i="2"/>
  <c r="V318" i="2"/>
  <c r="R318" i="2"/>
  <c r="BM318" i="2" s="1"/>
  <c r="BK317" i="2"/>
  <c r="BJ317" i="2"/>
  <c r="BI317" i="2"/>
  <c r="BG317" i="2"/>
  <c r="T317" i="2"/>
  <c r="S317" i="2"/>
  <c r="Z317" i="2"/>
  <c r="X317" i="2"/>
  <c r="V317" i="2"/>
  <c r="R317" i="2"/>
  <c r="BM317" i="2" s="1"/>
  <c r="BK315" i="2"/>
  <c r="BJ315" i="2"/>
  <c r="BI315" i="2"/>
  <c r="BG315" i="2"/>
  <c r="T315" i="2"/>
  <c r="S315" i="2"/>
  <c r="Z315" i="2"/>
  <c r="X315" i="2"/>
  <c r="V315" i="2"/>
  <c r="R315" i="2"/>
  <c r="BM315" i="2" s="1"/>
  <c r="BK314" i="2"/>
  <c r="BJ314" i="2"/>
  <c r="BI314" i="2"/>
  <c r="BG314" i="2"/>
  <c r="T314" i="2"/>
  <c r="S314" i="2"/>
  <c r="Z314" i="2"/>
  <c r="X314" i="2"/>
  <c r="V314" i="2"/>
  <c r="R314" i="2"/>
  <c r="BK313" i="2"/>
  <c r="BJ313" i="2"/>
  <c r="BI313" i="2"/>
  <c r="BG313" i="2"/>
  <c r="T313" i="2"/>
  <c r="S313" i="2"/>
  <c r="Z313" i="2"/>
  <c r="X313" i="2"/>
  <c r="V313" i="2"/>
  <c r="R313" i="2"/>
  <c r="BM313" i="2" s="1"/>
  <c r="BK312" i="2"/>
  <c r="BJ312" i="2"/>
  <c r="BI312" i="2"/>
  <c r="BG312" i="2"/>
  <c r="T312" i="2"/>
  <c r="S312" i="2"/>
  <c r="Z312" i="2"/>
  <c r="X312" i="2"/>
  <c r="V312" i="2"/>
  <c r="R312" i="2"/>
  <c r="BM312" i="2" s="1"/>
  <c r="BK311" i="2"/>
  <c r="BJ311" i="2"/>
  <c r="BI311" i="2"/>
  <c r="BG311" i="2"/>
  <c r="T311" i="2"/>
  <c r="S311" i="2"/>
  <c r="Z311" i="2"/>
  <c r="X311" i="2"/>
  <c r="V311" i="2"/>
  <c r="R311" i="2"/>
  <c r="BM311" i="2" s="1"/>
  <c r="BK310" i="2"/>
  <c r="BJ310" i="2"/>
  <c r="BI310" i="2"/>
  <c r="BG310" i="2"/>
  <c r="T310" i="2"/>
  <c r="S310" i="2"/>
  <c r="Z310" i="2"/>
  <c r="X310" i="2"/>
  <c r="V310" i="2"/>
  <c r="R310" i="2"/>
  <c r="BK309" i="2"/>
  <c r="BJ309" i="2"/>
  <c r="BI309" i="2"/>
  <c r="BG309" i="2"/>
  <c r="T309" i="2"/>
  <c r="S309" i="2"/>
  <c r="Z309" i="2"/>
  <c r="X309" i="2"/>
  <c r="V309" i="2"/>
  <c r="R309" i="2"/>
  <c r="BM309" i="2" s="1"/>
  <c r="BK308" i="2"/>
  <c r="BJ308" i="2"/>
  <c r="BI308" i="2"/>
  <c r="BG308" i="2"/>
  <c r="T308" i="2"/>
  <c r="S308" i="2"/>
  <c r="Z308" i="2"/>
  <c r="X308" i="2"/>
  <c r="V308" i="2"/>
  <c r="R308" i="2"/>
  <c r="BM308" i="2" s="1"/>
  <c r="BK307" i="2"/>
  <c r="BJ307" i="2"/>
  <c r="BI307" i="2"/>
  <c r="BG307" i="2"/>
  <c r="T307" i="2"/>
  <c r="S307" i="2"/>
  <c r="Z307" i="2"/>
  <c r="X307" i="2"/>
  <c r="V307" i="2"/>
  <c r="R307" i="2"/>
  <c r="BM307" i="2" s="1"/>
  <c r="BK306" i="2"/>
  <c r="BJ306" i="2"/>
  <c r="BI306" i="2"/>
  <c r="BG306" i="2"/>
  <c r="T306" i="2"/>
  <c r="S306" i="2"/>
  <c r="Z306" i="2"/>
  <c r="X306" i="2"/>
  <c r="V306" i="2"/>
  <c r="R306" i="2"/>
  <c r="BM306" i="2" s="1"/>
  <c r="BK305" i="2"/>
  <c r="BJ305" i="2"/>
  <c r="BI305" i="2"/>
  <c r="BG305" i="2"/>
  <c r="T305" i="2"/>
  <c r="S305" i="2"/>
  <c r="Z305" i="2"/>
  <c r="X305" i="2"/>
  <c r="V305" i="2"/>
  <c r="R305" i="2"/>
  <c r="BM305" i="2" s="1"/>
  <c r="BK304" i="2"/>
  <c r="BJ304" i="2"/>
  <c r="BI304" i="2"/>
  <c r="BG304" i="2"/>
  <c r="T304" i="2"/>
  <c r="S304" i="2"/>
  <c r="Z304" i="2"/>
  <c r="X304" i="2"/>
  <c r="V304" i="2"/>
  <c r="R304" i="2"/>
  <c r="BM304" i="2" s="1"/>
  <c r="BK303" i="2"/>
  <c r="BJ303" i="2"/>
  <c r="BI303" i="2"/>
  <c r="BG303" i="2"/>
  <c r="T303" i="2"/>
  <c r="S303" i="2"/>
  <c r="Z303" i="2"/>
  <c r="X303" i="2"/>
  <c r="V303" i="2"/>
  <c r="R303" i="2"/>
  <c r="BM303" i="2" s="1"/>
  <c r="BK302" i="2"/>
  <c r="BJ302" i="2"/>
  <c r="BI302" i="2"/>
  <c r="BG302" i="2"/>
  <c r="T302" i="2"/>
  <c r="S302" i="2"/>
  <c r="Z302" i="2"/>
  <c r="X302" i="2"/>
  <c r="V302" i="2"/>
  <c r="R302" i="2"/>
  <c r="BM302" i="2" s="1"/>
  <c r="BK301" i="2"/>
  <c r="BJ301" i="2"/>
  <c r="BI301" i="2"/>
  <c r="BG301" i="2"/>
  <c r="T301" i="2"/>
  <c r="S301" i="2"/>
  <c r="Z301" i="2"/>
  <c r="X301" i="2"/>
  <c r="V301" i="2"/>
  <c r="R301" i="2"/>
  <c r="BM301" i="2" s="1"/>
  <c r="BK300" i="2"/>
  <c r="BJ300" i="2"/>
  <c r="BI300" i="2"/>
  <c r="BG300" i="2"/>
  <c r="T300" i="2"/>
  <c r="S300" i="2"/>
  <c r="Z300" i="2"/>
  <c r="X300" i="2"/>
  <c r="V300" i="2"/>
  <c r="R300" i="2"/>
  <c r="BM300" i="2" s="1"/>
  <c r="BK299" i="2"/>
  <c r="BJ299" i="2"/>
  <c r="BI299" i="2"/>
  <c r="BG299" i="2"/>
  <c r="T299" i="2"/>
  <c r="S299" i="2"/>
  <c r="Z299" i="2"/>
  <c r="X299" i="2"/>
  <c r="V299" i="2"/>
  <c r="R299" i="2"/>
  <c r="BM299" i="2" s="1"/>
  <c r="BK298" i="2"/>
  <c r="BJ298" i="2"/>
  <c r="BI298" i="2"/>
  <c r="BG298" i="2"/>
  <c r="T298" i="2"/>
  <c r="S298" i="2"/>
  <c r="Z298" i="2"/>
  <c r="X298" i="2"/>
  <c r="V298" i="2"/>
  <c r="R298" i="2"/>
  <c r="BM298" i="2" s="1"/>
  <c r="BK297" i="2"/>
  <c r="BJ297" i="2"/>
  <c r="BI297" i="2"/>
  <c r="BG297" i="2"/>
  <c r="T297" i="2"/>
  <c r="S297" i="2"/>
  <c r="Z297" i="2"/>
  <c r="X297" i="2"/>
  <c r="V297" i="2"/>
  <c r="R297" i="2"/>
  <c r="BM297" i="2" s="1"/>
  <c r="BK296" i="2"/>
  <c r="BJ296" i="2"/>
  <c r="BI296" i="2"/>
  <c r="BG296" i="2"/>
  <c r="T296" i="2"/>
  <c r="S296" i="2"/>
  <c r="Z296" i="2"/>
  <c r="X296" i="2"/>
  <c r="V296" i="2"/>
  <c r="R296" i="2"/>
  <c r="BM296" i="2" s="1"/>
  <c r="BK295" i="2"/>
  <c r="BJ295" i="2"/>
  <c r="BI295" i="2"/>
  <c r="BG295" i="2"/>
  <c r="T295" i="2"/>
  <c r="S295" i="2"/>
  <c r="Z295" i="2"/>
  <c r="X295" i="2"/>
  <c r="V295" i="2"/>
  <c r="R295" i="2"/>
  <c r="BM295" i="2" s="1"/>
  <c r="BK294" i="2"/>
  <c r="BJ294" i="2"/>
  <c r="BI294" i="2"/>
  <c r="BG294" i="2"/>
  <c r="T294" i="2"/>
  <c r="S294" i="2"/>
  <c r="Z294" i="2"/>
  <c r="X294" i="2"/>
  <c r="V294" i="2"/>
  <c r="R294" i="2"/>
  <c r="BK293" i="2"/>
  <c r="BJ293" i="2"/>
  <c r="BI293" i="2"/>
  <c r="BG293" i="2"/>
  <c r="T293" i="2"/>
  <c r="S293" i="2"/>
  <c r="Z293" i="2"/>
  <c r="X293" i="2"/>
  <c r="V293" i="2"/>
  <c r="R293" i="2"/>
  <c r="BM293" i="2" s="1"/>
  <c r="BK292" i="2"/>
  <c r="BJ292" i="2"/>
  <c r="BI292" i="2"/>
  <c r="BG292" i="2"/>
  <c r="T292" i="2"/>
  <c r="S292" i="2"/>
  <c r="Z292" i="2"/>
  <c r="X292" i="2"/>
  <c r="V292" i="2"/>
  <c r="R292" i="2"/>
  <c r="BM292" i="2" s="1"/>
  <c r="BK291" i="2"/>
  <c r="BJ291" i="2"/>
  <c r="BI291" i="2"/>
  <c r="BG291" i="2"/>
  <c r="T291" i="2"/>
  <c r="S291" i="2"/>
  <c r="Z291" i="2"/>
  <c r="X291" i="2"/>
  <c r="V291" i="2"/>
  <c r="R291" i="2"/>
  <c r="BM291" i="2" s="1"/>
  <c r="BK290" i="2"/>
  <c r="BJ290" i="2"/>
  <c r="BI290" i="2"/>
  <c r="BG290" i="2"/>
  <c r="T290" i="2"/>
  <c r="S290" i="2"/>
  <c r="Z290" i="2"/>
  <c r="X290" i="2"/>
  <c r="V290" i="2"/>
  <c r="R290" i="2"/>
  <c r="BM290" i="2" s="1"/>
  <c r="BK289" i="2"/>
  <c r="BJ289" i="2"/>
  <c r="BI289" i="2"/>
  <c r="BG289" i="2"/>
  <c r="T289" i="2"/>
  <c r="S289" i="2"/>
  <c r="Z289" i="2"/>
  <c r="X289" i="2"/>
  <c r="V289" i="2"/>
  <c r="R289" i="2"/>
  <c r="BM289" i="2" s="1"/>
  <c r="BK288" i="2"/>
  <c r="BJ288" i="2"/>
  <c r="BI288" i="2"/>
  <c r="BG288" i="2"/>
  <c r="T288" i="2"/>
  <c r="S288" i="2"/>
  <c r="Z288" i="2"/>
  <c r="X288" i="2"/>
  <c r="V288" i="2"/>
  <c r="R288" i="2"/>
  <c r="BM288" i="2" s="1"/>
  <c r="BK287" i="2"/>
  <c r="BJ287" i="2"/>
  <c r="BI287" i="2"/>
  <c r="BG287" i="2"/>
  <c r="T287" i="2"/>
  <c r="S287" i="2"/>
  <c r="Z287" i="2"/>
  <c r="X287" i="2"/>
  <c r="V287" i="2"/>
  <c r="R287" i="2"/>
  <c r="BM287" i="2" s="1"/>
  <c r="BK285" i="2"/>
  <c r="BJ285" i="2"/>
  <c r="BI285" i="2"/>
  <c r="BG285" i="2"/>
  <c r="T285" i="2"/>
  <c r="S285" i="2"/>
  <c r="Z285" i="2"/>
  <c r="X285" i="2"/>
  <c r="V285" i="2"/>
  <c r="R285" i="2"/>
  <c r="BM285" i="2" s="1"/>
  <c r="BK284" i="2"/>
  <c r="BJ284" i="2"/>
  <c r="BI284" i="2"/>
  <c r="BG284" i="2"/>
  <c r="T284" i="2"/>
  <c r="S284" i="2"/>
  <c r="Z284" i="2"/>
  <c r="X284" i="2"/>
  <c r="V284" i="2"/>
  <c r="R284" i="2"/>
  <c r="BM284" i="2" s="1"/>
  <c r="BK283" i="2"/>
  <c r="BJ283" i="2"/>
  <c r="BI283" i="2"/>
  <c r="BG283" i="2"/>
  <c r="T283" i="2"/>
  <c r="S283" i="2"/>
  <c r="Z283" i="2"/>
  <c r="X283" i="2"/>
  <c r="V283" i="2"/>
  <c r="R283" i="2"/>
  <c r="BM283" i="2" s="1"/>
  <c r="BK282" i="2"/>
  <c r="BJ282" i="2"/>
  <c r="BI282" i="2"/>
  <c r="BG282" i="2"/>
  <c r="T282" i="2"/>
  <c r="S282" i="2"/>
  <c r="Z282" i="2"/>
  <c r="X282" i="2"/>
  <c r="V282" i="2"/>
  <c r="R282" i="2"/>
  <c r="BM282" i="2" s="1"/>
  <c r="BK281" i="2"/>
  <c r="BJ281" i="2"/>
  <c r="BI281" i="2"/>
  <c r="BG281" i="2"/>
  <c r="T281" i="2"/>
  <c r="S281" i="2"/>
  <c r="Z281" i="2"/>
  <c r="X281" i="2"/>
  <c r="V281" i="2"/>
  <c r="R281" i="2"/>
  <c r="BM281" i="2" s="1"/>
  <c r="BK280" i="2"/>
  <c r="BJ280" i="2"/>
  <c r="BI280" i="2"/>
  <c r="BG280" i="2"/>
  <c r="T280" i="2"/>
  <c r="S280" i="2"/>
  <c r="Z280" i="2"/>
  <c r="X280" i="2"/>
  <c r="V280" i="2"/>
  <c r="R280" i="2"/>
  <c r="BM280" i="2" s="1"/>
  <c r="BK279" i="2"/>
  <c r="BJ279" i="2"/>
  <c r="BI279" i="2"/>
  <c r="BG279" i="2"/>
  <c r="T279" i="2"/>
  <c r="S279" i="2"/>
  <c r="Z279" i="2"/>
  <c r="X279" i="2"/>
  <c r="V279" i="2"/>
  <c r="R279" i="2"/>
  <c r="BM279" i="2" s="1"/>
  <c r="BK278" i="2"/>
  <c r="BJ278" i="2"/>
  <c r="BI278" i="2"/>
  <c r="BG278" i="2"/>
  <c r="T278" i="2"/>
  <c r="S278" i="2"/>
  <c r="Z278" i="2"/>
  <c r="X278" i="2"/>
  <c r="V278" i="2"/>
  <c r="R278" i="2"/>
  <c r="BM278" i="2" s="1"/>
  <c r="BK277" i="2"/>
  <c r="BJ277" i="2"/>
  <c r="BI277" i="2"/>
  <c r="BG277" i="2"/>
  <c r="T277" i="2"/>
  <c r="S277" i="2"/>
  <c r="Z277" i="2"/>
  <c r="X277" i="2"/>
  <c r="V277" i="2"/>
  <c r="R277" i="2"/>
  <c r="BM277" i="2" s="1"/>
  <c r="BK276" i="2"/>
  <c r="BJ276" i="2"/>
  <c r="BI276" i="2"/>
  <c r="BG276" i="2"/>
  <c r="T276" i="2"/>
  <c r="S276" i="2"/>
  <c r="Z276" i="2"/>
  <c r="X276" i="2"/>
  <c r="V276" i="2"/>
  <c r="R276" i="2"/>
  <c r="BM276" i="2" s="1"/>
  <c r="BK275" i="2"/>
  <c r="BJ275" i="2"/>
  <c r="BI275" i="2"/>
  <c r="BG275" i="2"/>
  <c r="T275" i="2"/>
  <c r="S275" i="2"/>
  <c r="Z275" i="2"/>
  <c r="X275" i="2"/>
  <c r="V275" i="2"/>
  <c r="R275" i="2"/>
  <c r="BM275" i="2" s="1"/>
  <c r="BK274" i="2"/>
  <c r="BJ274" i="2"/>
  <c r="BI274" i="2"/>
  <c r="BG274" i="2"/>
  <c r="T274" i="2"/>
  <c r="S274" i="2"/>
  <c r="Z274" i="2"/>
  <c r="X274" i="2"/>
  <c r="V274" i="2"/>
  <c r="R274" i="2"/>
  <c r="BM274" i="2" s="1"/>
  <c r="BK273" i="2"/>
  <c r="BJ273" i="2"/>
  <c r="BI273" i="2"/>
  <c r="BG273" i="2"/>
  <c r="T273" i="2"/>
  <c r="S273" i="2"/>
  <c r="Z273" i="2"/>
  <c r="X273" i="2"/>
  <c r="V273" i="2"/>
  <c r="R273" i="2"/>
  <c r="BM273" i="2" s="1"/>
  <c r="BK272" i="2"/>
  <c r="BJ272" i="2"/>
  <c r="BI272" i="2"/>
  <c r="BG272" i="2"/>
  <c r="T272" i="2"/>
  <c r="S272" i="2"/>
  <c r="Z272" i="2"/>
  <c r="X272" i="2"/>
  <c r="V272" i="2"/>
  <c r="R272" i="2"/>
  <c r="BM272" i="2" s="1"/>
  <c r="BK271" i="2"/>
  <c r="BJ271" i="2"/>
  <c r="BI271" i="2"/>
  <c r="BG271" i="2"/>
  <c r="T271" i="2"/>
  <c r="S271" i="2"/>
  <c r="Z271" i="2"/>
  <c r="X271" i="2"/>
  <c r="V271" i="2"/>
  <c r="R271" i="2"/>
  <c r="BM271" i="2" s="1"/>
  <c r="BK270" i="2"/>
  <c r="BJ270" i="2"/>
  <c r="BI270" i="2"/>
  <c r="BG270" i="2"/>
  <c r="T270" i="2"/>
  <c r="S270" i="2"/>
  <c r="Z270" i="2"/>
  <c r="X270" i="2"/>
  <c r="V270" i="2"/>
  <c r="R270" i="2"/>
  <c r="BM270" i="2" s="1"/>
  <c r="BK269" i="2"/>
  <c r="BJ269" i="2"/>
  <c r="BI269" i="2"/>
  <c r="BG269" i="2"/>
  <c r="T269" i="2"/>
  <c r="S269" i="2"/>
  <c r="Z269" i="2"/>
  <c r="X269" i="2"/>
  <c r="V269" i="2"/>
  <c r="R269" i="2"/>
  <c r="BM269" i="2" s="1"/>
  <c r="BK268" i="2"/>
  <c r="BJ268" i="2"/>
  <c r="BI268" i="2"/>
  <c r="BG268" i="2"/>
  <c r="T268" i="2"/>
  <c r="S268" i="2"/>
  <c r="Z268" i="2"/>
  <c r="X268" i="2"/>
  <c r="V268" i="2"/>
  <c r="R268" i="2"/>
  <c r="BM268" i="2" s="1"/>
  <c r="BK267" i="2"/>
  <c r="BJ267" i="2"/>
  <c r="BI267" i="2"/>
  <c r="BG267" i="2"/>
  <c r="T267" i="2"/>
  <c r="S267" i="2"/>
  <c r="Z267" i="2"/>
  <c r="X267" i="2"/>
  <c r="V267" i="2"/>
  <c r="R267" i="2"/>
  <c r="BK266" i="2"/>
  <c r="BJ266" i="2"/>
  <c r="BI266" i="2"/>
  <c r="BG266" i="2"/>
  <c r="T266" i="2"/>
  <c r="S266" i="2"/>
  <c r="Z266" i="2"/>
  <c r="X266" i="2"/>
  <c r="V266" i="2"/>
  <c r="R266" i="2"/>
  <c r="BM266" i="2" s="1"/>
  <c r="BK265" i="2"/>
  <c r="BJ265" i="2"/>
  <c r="BI265" i="2"/>
  <c r="BG265" i="2"/>
  <c r="T265" i="2"/>
  <c r="S265" i="2"/>
  <c r="Z265" i="2"/>
  <c r="X265" i="2"/>
  <c r="V265" i="2"/>
  <c r="R265" i="2"/>
  <c r="BK264" i="2"/>
  <c r="BJ264" i="2"/>
  <c r="BI264" i="2"/>
  <c r="BG264" i="2"/>
  <c r="T264" i="2"/>
  <c r="S264" i="2"/>
  <c r="Z264" i="2"/>
  <c r="X264" i="2"/>
  <c r="V264" i="2"/>
  <c r="R264" i="2"/>
  <c r="BM264" i="2" s="1"/>
  <c r="BK263" i="2"/>
  <c r="BJ263" i="2"/>
  <c r="BI263" i="2"/>
  <c r="BG263" i="2"/>
  <c r="T263" i="2"/>
  <c r="S263" i="2"/>
  <c r="Z263" i="2"/>
  <c r="X263" i="2"/>
  <c r="V263" i="2"/>
  <c r="R263" i="2"/>
  <c r="BM263" i="2" s="1"/>
  <c r="BK262" i="2"/>
  <c r="BJ262" i="2"/>
  <c r="BI262" i="2"/>
  <c r="BG262" i="2"/>
  <c r="T262" i="2"/>
  <c r="S262" i="2"/>
  <c r="Z262" i="2"/>
  <c r="X262" i="2"/>
  <c r="V262" i="2"/>
  <c r="R262" i="2"/>
  <c r="BM262" i="2" s="1"/>
  <c r="BK261" i="2"/>
  <c r="BJ261" i="2"/>
  <c r="BI261" i="2"/>
  <c r="BG261" i="2"/>
  <c r="T261" i="2"/>
  <c r="S261" i="2"/>
  <c r="Z261" i="2"/>
  <c r="X261" i="2"/>
  <c r="V261" i="2"/>
  <c r="R261" i="2"/>
  <c r="BK260" i="2"/>
  <c r="BJ260" i="2"/>
  <c r="BI260" i="2"/>
  <c r="BG260" i="2"/>
  <c r="T260" i="2"/>
  <c r="S260" i="2"/>
  <c r="Z260" i="2"/>
  <c r="X260" i="2"/>
  <c r="V260" i="2"/>
  <c r="R260" i="2"/>
  <c r="BM260" i="2" s="1"/>
  <c r="BK259" i="2"/>
  <c r="BJ259" i="2"/>
  <c r="BI259" i="2"/>
  <c r="BG259" i="2"/>
  <c r="T259" i="2"/>
  <c r="S259" i="2"/>
  <c r="Z259" i="2"/>
  <c r="X259" i="2"/>
  <c r="V259" i="2"/>
  <c r="R259" i="2"/>
  <c r="BK258" i="2"/>
  <c r="BJ258" i="2"/>
  <c r="BI258" i="2"/>
  <c r="BG258" i="2"/>
  <c r="T258" i="2"/>
  <c r="S258" i="2"/>
  <c r="Z258" i="2"/>
  <c r="X258" i="2"/>
  <c r="V258" i="2"/>
  <c r="R258" i="2"/>
  <c r="BM258" i="2" s="1"/>
  <c r="BK257" i="2"/>
  <c r="BJ257" i="2"/>
  <c r="BI257" i="2"/>
  <c r="BG257" i="2"/>
  <c r="T257" i="2"/>
  <c r="S257" i="2"/>
  <c r="Z257" i="2"/>
  <c r="X257" i="2"/>
  <c r="V257" i="2"/>
  <c r="R257" i="2"/>
  <c r="BK256" i="2"/>
  <c r="BJ256" i="2"/>
  <c r="BI256" i="2"/>
  <c r="BG256" i="2"/>
  <c r="T256" i="2"/>
  <c r="S256" i="2"/>
  <c r="Z256" i="2"/>
  <c r="X256" i="2"/>
  <c r="V256" i="2"/>
  <c r="R256" i="2"/>
  <c r="BM256" i="2" s="1"/>
  <c r="BK255" i="2"/>
  <c r="BJ255" i="2"/>
  <c r="BI255" i="2"/>
  <c r="BG255" i="2"/>
  <c r="T255" i="2"/>
  <c r="S255" i="2"/>
  <c r="Z255" i="2"/>
  <c r="X255" i="2"/>
  <c r="V255" i="2"/>
  <c r="R255" i="2"/>
  <c r="BM255" i="2" s="1"/>
  <c r="BK254" i="2"/>
  <c r="BJ254" i="2"/>
  <c r="BI254" i="2"/>
  <c r="BG254" i="2"/>
  <c r="T254" i="2"/>
  <c r="S254" i="2"/>
  <c r="Z254" i="2"/>
  <c r="X254" i="2"/>
  <c r="V254" i="2"/>
  <c r="R254" i="2"/>
  <c r="BM254" i="2" s="1"/>
  <c r="BK253" i="2"/>
  <c r="BJ253" i="2"/>
  <c r="BI253" i="2"/>
  <c r="BG253" i="2"/>
  <c r="T253" i="2"/>
  <c r="S253" i="2"/>
  <c r="Z253" i="2"/>
  <c r="X253" i="2"/>
  <c r="V253" i="2"/>
  <c r="R253" i="2"/>
  <c r="BM253" i="2" s="1"/>
  <c r="BK252" i="2"/>
  <c r="BJ252" i="2"/>
  <c r="BI252" i="2"/>
  <c r="BG252" i="2"/>
  <c r="T252" i="2"/>
  <c r="S252" i="2"/>
  <c r="Z252" i="2"/>
  <c r="X252" i="2"/>
  <c r="V252" i="2"/>
  <c r="R252" i="2"/>
  <c r="BM252" i="2" s="1"/>
  <c r="BK251" i="2"/>
  <c r="BJ251" i="2"/>
  <c r="BI251" i="2"/>
  <c r="BG251" i="2"/>
  <c r="T251" i="2"/>
  <c r="S251" i="2"/>
  <c r="Z251" i="2"/>
  <c r="X251" i="2"/>
  <c r="V251" i="2"/>
  <c r="R251" i="2"/>
  <c r="BK250" i="2"/>
  <c r="BJ250" i="2"/>
  <c r="BI250" i="2"/>
  <c r="BG250" i="2"/>
  <c r="T250" i="2"/>
  <c r="S250" i="2"/>
  <c r="Z250" i="2"/>
  <c r="X250" i="2"/>
  <c r="V250" i="2"/>
  <c r="R250" i="2"/>
  <c r="BM250" i="2" s="1"/>
  <c r="BK249" i="2"/>
  <c r="BJ249" i="2"/>
  <c r="BI249" i="2"/>
  <c r="BG249" i="2"/>
  <c r="T249" i="2"/>
  <c r="S249" i="2"/>
  <c r="Z249" i="2"/>
  <c r="X249" i="2"/>
  <c r="V249" i="2"/>
  <c r="R249" i="2"/>
  <c r="BK248" i="2"/>
  <c r="BJ248" i="2"/>
  <c r="BI248" i="2"/>
  <c r="BG248" i="2"/>
  <c r="T248" i="2"/>
  <c r="S248" i="2"/>
  <c r="Z248" i="2"/>
  <c r="X248" i="2"/>
  <c r="V248" i="2"/>
  <c r="R248" i="2"/>
  <c r="BM248" i="2" s="1"/>
  <c r="BK247" i="2"/>
  <c r="BJ247" i="2"/>
  <c r="BI247" i="2"/>
  <c r="BG247" i="2"/>
  <c r="T247" i="2"/>
  <c r="S247" i="2"/>
  <c r="Z247" i="2"/>
  <c r="X247" i="2"/>
  <c r="V247" i="2"/>
  <c r="R247" i="2"/>
  <c r="BM247" i="2" s="1"/>
  <c r="BK246" i="2"/>
  <c r="BJ246" i="2"/>
  <c r="BI246" i="2"/>
  <c r="BG246" i="2"/>
  <c r="T246" i="2"/>
  <c r="S246" i="2"/>
  <c r="Z246" i="2"/>
  <c r="X246" i="2"/>
  <c r="V246" i="2"/>
  <c r="R246" i="2"/>
  <c r="BM246" i="2" s="1"/>
  <c r="BK245" i="2"/>
  <c r="BJ245" i="2"/>
  <c r="BI245" i="2"/>
  <c r="BG245" i="2"/>
  <c r="T245" i="2"/>
  <c r="S245" i="2"/>
  <c r="Z245" i="2"/>
  <c r="X245" i="2"/>
  <c r="V245" i="2"/>
  <c r="R245" i="2"/>
  <c r="BM245" i="2" s="1"/>
  <c r="BK244" i="2"/>
  <c r="BJ244" i="2"/>
  <c r="BI244" i="2"/>
  <c r="BG244" i="2"/>
  <c r="T244" i="2"/>
  <c r="S244" i="2"/>
  <c r="Z244" i="2"/>
  <c r="X244" i="2"/>
  <c r="V244" i="2"/>
  <c r="R244" i="2"/>
  <c r="BM244" i="2" s="1"/>
  <c r="BK243" i="2"/>
  <c r="BJ243" i="2"/>
  <c r="BI243" i="2"/>
  <c r="BG243" i="2"/>
  <c r="T243" i="2"/>
  <c r="S243" i="2"/>
  <c r="Z243" i="2"/>
  <c r="X243" i="2"/>
  <c r="V243" i="2"/>
  <c r="R243" i="2"/>
  <c r="BM243" i="2" s="1"/>
  <c r="BK242" i="2"/>
  <c r="BJ242" i="2"/>
  <c r="BI242" i="2"/>
  <c r="BG242" i="2"/>
  <c r="T242" i="2"/>
  <c r="S242" i="2"/>
  <c r="Z242" i="2"/>
  <c r="X242" i="2"/>
  <c r="V242" i="2"/>
  <c r="R242" i="2"/>
  <c r="BM242" i="2" s="1"/>
  <c r="BK241" i="2"/>
  <c r="BJ241" i="2"/>
  <c r="BI241" i="2"/>
  <c r="BG241" i="2"/>
  <c r="T241" i="2"/>
  <c r="S241" i="2"/>
  <c r="Z241" i="2"/>
  <c r="X241" i="2"/>
  <c r="V241" i="2"/>
  <c r="R241" i="2"/>
  <c r="BK240" i="2"/>
  <c r="BJ240" i="2"/>
  <c r="BI240" i="2"/>
  <c r="BG240" i="2"/>
  <c r="T240" i="2"/>
  <c r="S240" i="2"/>
  <c r="Z240" i="2"/>
  <c r="X240" i="2"/>
  <c r="V240" i="2"/>
  <c r="R240" i="2"/>
  <c r="BM240" i="2" s="1"/>
  <c r="BK239" i="2"/>
  <c r="BJ239" i="2"/>
  <c r="BI239" i="2"/>
  <c r="BG239" i="2"/>
  <c r="T239" i="2"/>
  <c r="S239" i="2"/>
  <c r="Z239" i="2"/>
  <c r="X239" i="2"/>
  <c r="V239" i="2"/>
  <c r="R239" i="2"/>
  <c r="BM239" i="2" s="1"/>
  <c r="BK238" i="2"/>
  <c r="BJ238" i="2"/>
  <c r="BI238" i="2"/>
  <c r="BG238" i="2"/>
  <c r="T238" i="2"/>
  <c r="S238" i="2"/>
  <c r="Z238" i="2"/>
  <c r="X238" i="2"/>
  <c r="V238" i="2"/>
  <c r="R238" i="2"/>
  <c r="BM238" i="2" s="1"/>
  <c r="BK237" i="2"/>
  <c r="BJ237" i="2"/>
  <c r="BI237" i="2"/>
  <c r="BG237" i="2"/>
  <c r="T237" i="2"/>
  <c r="S237" i="2"/>
  <c r="Z237" i="2"/>
  <c r="X237" i="2"/>
  <c r="V237" i="2"/>
  <c r="R237" i="2"/>
  <c r="BM237" i="2" s="1"/>
  <c r="BK236" i="2"/>
  <c r="BJ236" i="2"/>
  <c r="BI236" i="2"/>
  <c r="BG236" i="2"/>
  <c r="T236" i="2"/>
  <c r="S236" i="2"/>
  <c r="Z236" i="2"/>
  <c r="X236" i="2"/>
  <c r="V236" i="2"/>
  <c r="R236" i="2"/>
  <c r="BM236" i="2" s="1"/>
  <c r="BK235" i="2"/>
  <c r="BJ235" i="2"/>
  <c r="BI235" i="2"/>
  <c r="BG235" i="2"/>
  <c r="T235" i="2"/>
  <c r="S235" i="2"/>
  <c r="Z235" i="2"/>
  <c r="X235" i="2"/>
  <c r="V235" i="2"/>
  <c r="R235" i="2"/>
  <c r="BK234" i="2"/>
  <c r="BJ234" i="2"/>
  <c r="BI234" i="2"/>
  <c r="BG234" i="2"/>
  <c r="T234" i="2"/>
  <c r="S234" i="2"/>
  <c r="Z234" i="2"/>
  <c r="X234" i="2"/>
  <c r="V234" i="2"/>
  <c r="R234" i="2"/>
  <c r="BM234" i="2" s="1"/>
  <c r="BK233" i="2"/>
  <c r="BJ233" i="2"/>
  <c r="BI233" i="2"/>
  <c r="BG233" i="2"/>
  <c r="T233" i="2"/>
  <c r="S233" i="2"/>
  <c r="Z233" i="2"/>
  <c r="X233" i="2"/>
  <c r="V233" i="2"/>
  <c r="R233" i="2"/>
  <c r="BK232" i="2"/>
  <c r="BJ232" i="2"/>
  <c r="BI232" i="2"/>
  <c r="BG232" i="2"/>
  <c r="T232" i="2"/>
  <c r="S232" i="2"/>
  <c r="Z232" i="2"/>
  <c r="X232" i="2"/>
  <c r="V232" i="2"/>
  <c r="R232" i="2"/>
  <c r="BM232" i="2" s="1"/>
  <c r="BK231" i="2"/>
  <c r="BJ231" i="2"/>
  <c r="BI231" i="2"/>
  <c r="BG231" i="2"/>
  <c r="T231" i="2"/>
  <c r="S231" i="2"/>
  <c r="Z231" i="2"/>
  <c r="X231" i="2"/>
  <c r="V231" i="2"/>
  <c r="R231" i="2"/>
  <c r="BM231" i="2" s="1"/>
  <c r="BK230" i="2"/>
  <c r="BJ230" i="2"/>
  <c r="BI230" i="2"/>
  <c r="BG230" i="2"/>
  <c r="T230" i="2"/>
  <c r="S230" i="2"/>
  <c r="Z230" i="2"/>
  <c r="X230" i="2"/>
  <c r="V230" i="2"/>
  <c r="R230" i="2"/>
  <c r="BM230" i="2" s="1"/>
  <c r="BK229" i="2"/>
  <c r="BJ229" i="2"/>
  <c r="BI229" i="2"/>
  <c r="BG229" i="2"/>
  <c r="T229" i="2"/>
  <c r="S229" i="2"/>
  <c r="Z229" i="2"/>
  <c r="X229" i="2"/>
  <c r="V229" i="2"/>
  <c r="R229" i="2"/>
  <c r="BM229" i="2" s="1"/>
  <c r="BK228" i="2"/>
  <c r="BJ228" i="2"/>
  <c r="BI228" i="2"/>
  <c r="BG228" i="2"/>
  <c r="T228" i="2"/>
  <c r="S228" i="2"/>
  <c r="Z228" i="2"/>
  <c r="X228" i="2"/>
  <c r="V228" i="2"/>
  <c r="R228" i="2"/>
  <c r="BM228" i="2" s="1"/>
  <c r="BK227" i="2"/>
  <c r="BJ227" i="2"/>
  <c r="BI227" i="2"/>
  <c r="BG227" i="2"/>
  <c r="T227" i="2"/>
  <c r="S227" i="2"/>
  <c r="Z227" i="2"/>
  <c r="X227" i="2"/>
  <c r="V227" i="2"/>
  <c r="R227" i="2"/>
  <c r="BK226" i="2"/>
  <c r="BJ226" i="2"/>
  <c r="BI226" i="2"/>
  <c r="BG226" i="2"/>
  <c r="T226" i="2"/>
  <c r="S226" i="2"/>
  <c r="Z226" i="2"/>
  <c r="X226" i="2"/>
  <c r="V226" i="2"/>
  <c r="R226" i="2"/>
  <c r="BM226" i="2" s="1"/>
  <c r="BK225" i="2"/>
  <c r="BJ225" i="2"/>
  <c r="BI225" i="2"/>
  <c r="BG225" i="2"/>
  <c r="T225" i="2"/>
  <c r="S225" i="2"/>
  <c r="Z225" i="2"/>
  <c r="X225" i="2"/>
  <c r="V225" i="2"/>
  <c r="R225" i="2"/>
  <c r="BM225" i="2" s="1"/>
  <c r="BK224" i="2"/>
  <c r="BJ224" i="2"/>
  <c r="BI224" i="2"/>
  <c r="BG224" i="2"/>
  <c r="T224" i="2"/>
  <c r="S224" i="2"/>
  <c r="Z224" i="2"/>
  <c r="X224" i="2"/>
  <c r="V224" i="2"/>
  <c r="R224" i="2"/>
  <c r="BM224" i="2" s="1"/>
  <c r="BK223" i="2"/>
  <c r="BJ223" i="2"/>
  <c r="BI223" i="2"/>
  <c r="BG223" i="2"/>
  <c r="T223" i="2"/>
  <c r="S223" i="2"/>
  <c r="Z223" i="2"/>
  <c r="X223" i="2"/>
  <c r="V223" i="2"/>
  <c r="R223" i="2"/>
  <c r="BM223" i="2" s="1"/>
  <c r="BK221" i="2"/>
  <c r="BJ221" i="2"/>
  <c r="BI221" i="2"/>
  <c r="BG221" i="2"/>
  <c r="T221" i="2"/>
  <c r="S221" i="2"/>
  <c r="Z221" i="2"/>
  <c r="X221" i="2"/>
  <c r="V221" i="2"/>
  <c r="R221" i="2"/>
  <c r="BM221" i="2" s="1"/>
  <c r="BK220" i="2"/>
  <c r="BJ220" i="2"/>
  <c r="BI220" i="2"/>
  <c r="BG220" i="2"/>
  <c r="T220" i="2"/>
  <c r="S220" i="2"/>
  <c r="Z220" i="2"/>
  <c r="X220" i="2"/>
  <c r="V220" i="2"/>
  <c r="R220" i="2"/>
  <c r="BK219" i="2"/>
  <c r="BJ219" i="2"/>
  <c r="BI219" i="2"/>
  <c r="BG219" i="2"/>
  <c r="T219" i="2"/>
  <c r="S219" i="2"/>
  <c r="Z219" i="2"/>
  <c r="X219" i="2"/>
  <c r="V219" i="2"/>
  <c r="R219" i="2"/>
  <c r="BM219" i="2" s="1"/>
  <c r="BK218" i="2"/>
  <c r="BJ218" i="2"/>
  <c r="BI218" i="2"/>
  <c r="BG218" i="2"/>
  <c r="T218" i="2"/>
  <c r="S218" i="2"/>
  <c r="Z218" i="2"/>
  <c r="X218" i="2"/>
  <c r="V218" i="2"/>
  <c r="R218" i="2"/>
  <c r="BM218" i="2" s="1"/>
  <c r="BK217" i="2"/>
  <c r="BJ217" i="2"/>
  <c r="BI217" i="2"/>
  <c r="BG217" i="2"/>
  <c r="T217" i="2"/>
  <c r="S217" i="2"/>
  <c r="Z217" i="2"/>
  <c r="X217" i="2"/>
  <c r="V217" i="2"/>
  <c r="R217" i="2"/>
  <c r="BM217" i="2" s="1"/>
  <c r="BK216" i="2"/>
  <c r="BJ216" i="2"/>
  <c r="BI216" i="2"/>
  <c r="BG216" i="2"/>
  <c r="T216" i="2"/>
  <c r="S216" i="2"/>
  <c r="Z216" i="2"/>
  <c r="X216" i="2"/>
  <c r="V216" i="2"/>
  <c r="R216" i="2"/>
  <c r="BM216" i="2" s="1"/>
  <c r="BK215" i="2"/>
  <c r="BJ215" i="2"/>
  <c r="BI215" i="2"/>
  <c r="BG215" i="2"/>
  <c r="T215" i="2"/>
  <c r="S215" i="2"/>
  <c r="Z215" i="2"/>
  <c r="X215" i="2"/>
  <c r="V215" i="2"/>
  <c r="R215" i="2"/>
  <c r="BM215" i="2" s="1"/>
  <c r="BK214" i="2"/>
  <c r="BJ214" i="2"/>
  <c r="BI214" i="2"/>
  <c r="BG214" i="2"/>
  <c r="T214" i="2"/>
  <c r="S214" i="2"/>
  <c r="Z214" i="2"/>
  <c r="X214" i="2"/>
  <c r="V214" i="2"/>
  <c r="R214" i="2"/>
  <c r="BM214" i="2" s="1"/>
  <c r="BK213" i="2"/>
  <c r="BJ213" i="2"/>
  <c r="BI213" i="2"/>
  <c r="BG213" i="2"/>
  <c r="T213" i="2"/>
  <c r="S213" i="2"/>
  <c r="Z213" i="2"/>
  <c r="X213" i="2"/>
  <c r="V213" i="2"/>
  <c r="R213" i="2"/>
  <c r="BM213" i="2" s="1"/>
  <c r="BK212" i="2"/>
  <c r="BJ212" i="2"/>
  <c r="BI212" i="2"/>
  <c r="BG212" i="2"/>
  <c r="T212" i="2"/>
  <c r="S212" i="2"/>
  <c r="Z212" i="2"/>
  <c r="X212" i="2"/>
  <c r="V212" i="2"/>
  <c r="R212" i="2"/>
  <c r="BK211" i="2"/>
  <c r="BJ211" i="2"/>
  <c r="BI211" i="2"/>
  <c r="BG211" i="2"/>
  <c r="T211" i="2"/>
  <c r="S211" i="2"/>
  <c r="Z211" i="2"/>
  <c r="X211" i="2"/>
  <c r="V211" i="2"/>
  <c r="R211" i="2"/>
  <c r="BM211" i="2" s="1"/>
  <c r="BK210" i="2"/>
  <c r="BJ210" i="2"/>
  <c r="BI210" i="2"/>
  <c r="BG210" i="2"/>
  <c r="T210" i="2"/>
  <c r="S210" i="2"/>
  <c r="Z210" i="2"/>
  <c r="X210" i="2"/>
  <c r="V210" i="2"/>
  <c r="R210" i="2"/>
  <c r="BM210" i="2" s="1"/>
  <c r="BK208" i="2"/>
  <c r="BJ208" i="2"/>
  <c r="BI208" i="2"/>
  <c r="BG208" i="2"/>
  <c r="T208" i="2"/>
  <c r="S208" i="2"/>
  <c r="Z208" i="2"/>
  <c r="X208" i="2"/>
  <c r="V208" i="2"/>
  <c r="R208" i="2"/>
  <c r="BM208" i="2" s="1"/>
  <c r="BK207" i="2"/>
  <c r="BJ207" i="2"/>
  <c r="BI207" i="2"/>
  <c r="BG207" i="2"/>
  <c r="T207" i="2"/>
  <c r="S207" i="2"/>
  <c r="Z207" i="2"/>
  <c r="X207" i="2"/>
  <c r="V207" i="2"/>
  <c r="R207" i="2"/>
  <c r="BK206" i="2"/>
  <c r="BJ206" i="2"/>
  <c r="BI206" i="2"/>
  <c r="BG206" i="2"/>
  <c r="T206" i="2"/>
  <c r="S206" i="2"/>
  <c r="Z206" i="2"/>
  <c r="X206" i="2"/>
  <c r="V206" i="2"/>
  <c r="R206" i="2"/>
  <c r="BM206" i="2" s="1"/>
  <c r="BK205" i="2"/>
  <c r="BJ205" i="2"/>
  <c r="BI205" i="2"/>
  <c r="BG205" i="2"/>
  <c r="T205" i="2"/>
  <c r="S205" i="2"/>
  <c r="Z205" i="2"/>
  <c r="X205" i="2"/>
  <c r="V205" i="2"/>
  <c r="R205" i="2"/>
  <c r="BM205" i="2" s="1"/>
  <c r="BK204" i="2"/>
  <c r="BJ204" i="2"/>
  <c r="BI204" i="2"/>
  <c r="BG204" i="2"/>
  <c r="T204" i="2"/>
  <c r="S204" i="2"/>
  <c r="Z204" i="2"/>
  <c r="X204" i="2"/>
  <c r="V204" i="2"/>
  <c r="R204" i="2"/>
  <c r="BM204" i="2" s="1"/>
  <c r="BK203" i="2"/>
  <c r="BJ203" i="2"/>
  <c r="BI203" i="2"/>
  <c r="BG203" i="2"/>
  <c r="T203" i="2"/>
  <c r="S203" i="2"/>
  <c r="Z203" i="2"/>
  <c r="X203" i="2"/>
  <c r="V203" i="2"/>
  <c r="R203" i="2"/>
  <c r="BM203" i="2" s="1"/>
  <c r="BK202" i="2"/>
  <c r="BJ202" i="2"/>
  <c r="BI202" i="2"/>
  <c r="BG202" i="2"/>
  <c r="T202" i="2"/>
  <c r="S202" i="2"/>
  <c r="Z202" i="2"/>
  <c r="X202" i="2"/>
  <c r="V202" i="2"/>
  <c r="R202" i="2"/>
  <c r="BM202" i="2" s="1"/>
  <c r="BK201" i="2"/>
  <c r="BJ201" i="2"/>
  <c r="BI201" i="2"/>
  <c r="BG201" i="2"/>
  <c r="T201" i="2"/>
  <c r="S201" i="2"/>
  <c r="Z201" i="2"/>
  <c r="X201" i="2"/>
  <c r="V201" i="2"/>
  <c r="R201" i="2"/>
  <c r="BM201" i="2" s="1"/>
  <c r="BK200" i="2"/>
  <c r="BJ200" i="2"/>
  <c r="BI200" i="2"/>
  <c r="BG200" i="2"/>
  <c r="T200" i="2"/>
  <c r="S200" i="2"/>
  <c r="Z200" i="2"/>
  <c r="X200" i="2"/>
  <c r="V200" i="2"/>
  <c r="R200" i="2"/>
  <c r="BM200" i="2" s="1"/>
  <c r="BK199" i="2"/>
  <c r="BJ199" i="2"/>
  <c r="BI199" i="2"/>
  <c r="BG199" i="2"/>
  <c r="T199" i="2"/>
  <c r="S199" i="2"/>
  <c r="Z199" i="2"/>
  <c r="X199" i="2"/>
  <c r="V199" i="2"/>
  <c r="R199" i="2"/>
  <c r="BM199" i="2" s="1"/>
  <c r="BK198" i="2"/>
  <c r="BJ198" i="2"/>
  <c r="BI198" i="2"/>
  <c r="BG198" i="2"/>
  <c r="T198" i="2"/>
  <c r="S198" i="2"/>
  <c r="Z198" i="2"/>
  <c r="X198" i="2"/>
  <c r="V198" i="2"/>
  <c r="R198" i="2"/>
  <c r="BM198" i="2" s="1"/>
  <c r="BK197" i="2"/>
  <c r="BJ197" i="2"/>
  <c r="BI197" i="2"/>
  <c r="BG197" i="2"/>
  <c r="T197" i="2"/>
  <c r="S197" i="2"/>
  <c r="Z197" i="2"/>
  <c r="X197" i="2"/>
  <c r="V197" i="2"/>
  <c r="R197" i="2"/>
  <c r="BM197" i="2" s="1"/>
  <c r="BK196" i="2"/>
  <c r="BJ196" i="2"/>
  <c r="BI196" i="2"/>
  <c r="BG196" i="2"/>
  <c r="T196" i="2"/>
  <c r="S196" i="2"/>
  <c r="Z196" i="2"/>
  <c r="X196" i="2"/>
  <c r="V196" i="2"/>
  <c r="R196" i="2"/>
  <c r="BM196" i="2" s="1"/>
  <c r="BK195" i="2"/>
  <c r="BJ195" i="2"/>
  <c r="BI195" i="2"/>
  <c r="BG195" i="2"/>
  <c r="T195" i="2"/>
  <c r="S195" i="2"/>
  <c r="Z195" i="2"/>
  <c r="X195" i="2"/>
  <c r="V195" i="2"/>
  <c r="R195" i="2"/>
  <c r="BK194" i="2"/>
  <c r="BJ194" i="2"/>
  <c r="BI194" i="2"/>
  <c r="BG194" i="2"/>
  <c r="T194" i="2"/>
  <c r="S194" i="2"/>
  <c r="Z194" i="2"/>
  <c r="X194" i="2"/>
  <c r="V194" i="2"/>
  <c r="R194" i="2"/>
  <c r="BM194" i="2" s="1"/>
  <c r="BK193" i="2"/>
  <c r="BJ193" i="2"/>
  <c r="BI193" i="2"/>
  <c r="BG193" i="2"/>
  <c r="T193" i="2"/>
  <c r="S193" i="2"/>
  <c r="Z193" i="2"/>
  <c r="X193" i="2"/>
  <c r="V193" i="2"/>
  <c r="R193" i="2"/>
  <c r="BK192" i="2"/>
  <c r="BJ192" i="2"/>
  <c r="BI192" i="2"/>
  <c r="BG192" i="2"/>
  <c r="T192" i="2"/>
  <c r="S192" i="2"/>
  <c r="Z192" i="2"/>
  <c r="X192" i="2"/>
  <c r="V192" i="2"/>
  <c r="R192" i="2"/>
  <c r="BM192" i="2" s="1"/>
  <c r="BK191" i="2"/>
  <c r="BJ191" i="2"/>
  <c r="BI191" i="2"/>
  <c r="BG191" i="2"/>
  <c r="T191" i="2"/>
  <c r="S191" i="2"/>
  <c r="Z191" i="2"/>
  <c r="X191" i="2"/>
  <c r="V191" i="2"/>
  <c r="R191" i="2"/>
  <c r="BK190" i="2"/>
  <c r="BJ190" i="2"/>
  <c r="BI190" i="2"/>
  <c r="BG190" i="2"/>
  <c r="T190" i="2"/>
  <c r="S190" i="2"/>
  <c r="Z190" i="2"/>
  <c r="X190" i="2"/>
  <c r="V190" i="2"/>
  <c r="R190" i="2"/>
  <c r="BM190" i="2" s="1"/>
  <c r="BK189" i="2"/>
  <c r="BJ189" i="2"/>
  <c r="BI189" i="2"/>
  <c r="BG189" i="2"/>
  <c r="T189" i="2"/>
  <c r="S189" i="2"/>
  <c r="Z189" i="2"/>
  <c r="X189" i="2"/>
  <c r="V189" i="2"/>
  <c r="R189" i="2"/>
  <c r="BK188" i="2"/>
  <c r="BJ188" i="2"/>
  <c r="BI188" i="2"/>
  <c r="BG188" i="2"/>
  <c r="T188" i="2"/>
  <c r="S188" i="2"/>
  <c r="Z188" i="2"/>
  <c r="X188" i="2"/>
  <c r="V188" i="2"/>
  <c r="R188" i="2"/>
  <c r="BM188" i="2" s="1"/>
  <c r="BK187" i="2"/>
  <c r="BJ187" i="2"/>
  <c r="BI187" i="2"/>
  <c r="BG187" i="2"/>
  <c r="T187" i="2"/>
  <c r="S187" i="2"/>
  <c r="Z187" i="2"/>
  <c r="X187" i="2"/>
  <c r="V187" i="2"/>
  <c r="R187" i="2"/>
  <c r="BK186" i="2"/>
  <c r="BJ186" i="2"/>
  <c r="BI186" i="2"/>
  <c r="BG186" i="2"/>
  <c r="T186" i="2"/>
  <c r="S186" i="2"/>
  <c r="Z186" i="2"/>
  <c r="X186" i="2"/>
  <c r="V186" i="2"/>
  <c r="R186" i="2"/>
  <c r="BM186" i="2" s="1"/>
  <c r="BK185" i="2"/>
  <c r="BJ185" i="2"/>
  <c r="BI185" i="2"/>
  <c r="BG185" i="2"/>
  <c r="T185" i="2"/>
  <c r="S185" i="2"/>
  <c r="Z185" i="2"/>
  <c r="X185" i="2"/>
  <c r="V185" i="2"/>
  <c r="R185" i="2"/>
  <c r="BK184" i="2"/>
  <c r="BJ184" i="2"/>
  <c r="BI184" i="2"/>
  <c r="BG184" i="2"/>
  <c r="T184" i="2"/>
  <c r="S184" i="2"/>
  <c r="Z184" i="2"/>
  <c r="X184" i="2"/>
  <c r="V184" i="2"/>
  <c r="R184" i="2"/>
  <c r="BM184" i="2" s="1"/>
  <c r="BK183" i="2"/>
  <c r="BJ183" i="2"/>
  <c r="BI183" i="2"/>
  <c r="BG183" i="2"/>
  <c r="T183" i="2"/>
  <c r="S183" i="2"/>
  <c r="Z183" i="2"/>
  <c r="X183" i="2"/>
  <c r="V183" i="2"/>
  <c r="R183" i="2"/>
  <c r="BK182" i="2"/>
  <c r="BJ182" i="2"/>
  <c r="BI182" i="2"/>
  <c r="BG182" i="2"/>
  <c r="T182" i="2"/>
  <c r="S182" i="2"/>
  <c r="Z182" i="2"/>
  <c r="X182" i="2"/>
  <c r="V182" i="2"/>
  <c r="R182" i="2"/>
  <c r="BM182" i="2" s="1"/>
  <c r="BK181" i="2"/>
  <c r="BJ181" i="2"/>
  <c r="BI181" i="2"/>
  <c r="BG181" i="2"/>
  <c r="T181" i="2"/>
  <c r="S181" i="2"/>
  <c r="Z181" i="2"/>
  <c r="X181" i="2"/>
  <c r="V181" i="2"/>
  <c r="R181" i="2"/>
  <c r="BM181" i="2" s="1"/>
  <c r="BK180" i="2"/>
  <c r="BJ180" i="2"/>
  <c r="BI180" i="2"/>
  <c r="BG180" i="2"/>
  <c r="T180" i="2"/>
  <c r="S180" i="2"/>
  <c r="Z180" i="2"/>
  <c r="X180" i="2"/>
  <c r="V180" i="2"/>
  <c r="R180" i="2"/>
  <c r="BM180" i="2" s="1"/>
  <c r="BK179" i="2"/>
  <c r="BJ179" i="2"/>
  <c r="BI179" i="2"/>
  <c r="BG179" i="2"/>
  <c r="T179" i="2"/>
  <c r="S179" i="2"/>
  <c r="Z179" i="2"/>
  <c r="X179" i="2"/>
  <c r="V179" i="2"/>
  <c r="R179" i="2"/>
  <c r="BM179" i="2" s="1"/>
  <c r="BK177" i="2"/>
  <c r="BJ177" i="2"/>
  <c r="BI177" i="2"/>
  <c r="BG177" i="2"/>
  <c r="T177" i="2"/>
  <c r="S177" i="2"/>
  <c r="Z177" i="2"/>
  <c r="X177" i="2"/>
  <c r="V177" i="2"/>
  <c r="R177" i="2"/>
  <c r="BM177" i="2" s="1"/>
  <c r="BK176" i="2"/>
  <c r="BJ176" i="2"/>
  <c r="BI176" i="2"/>
  <c r="BG176" i="2"/>
  <c r="T176" i="2"/>
  <c r="S176" i="2"/>
  <c r="Z176" i="2"/>
  <c r="X176" i="2"/>
  <c r="V176" i="2"/>
  <c r="R176" i="2"/>
  <c r="BM176" i="2" s="1"/>
  <c r="BK175" i="2"/>
  <c r="BJ175" i="2"/>
  <c r="BI175" i="2"/>
  <c r="BG175" i="2"/>
  <c r="T175" i="2"/>
  <c r="S175" i="2"/>
  <c r="Z175" i="2"/>
  <c r="X175" i="2"/>
  <c r="V175" i="2"/>
  <c r="R175" i="2"/>
  <c r="BM175" i="2" s="1"/>
  <c r="BK174" i="2"/>
  <c r="BJ174" i="2"/>
  <c r="BI174" i="2"/>
  <c r="BG174" i="2"/>
  <c r="T174" i="2"/>
  <c r="S174" i="2"/>
  <c r="Z174" i="2"/>
  <c r="X174" i="2"/>
  <c r="V174" i="2"/>
  <c r="R174" i="2"/>
  <c r="BM174" i="2" s="1"/>
  <c r="BK173" i="2"/>
  <c r="BJ173" i="2"/>
  <c r="BI173" i="2"/>
  <c r="BG173" i="2"/>
  <c r="T173" i="2"/>
  <c r="S173" i="2"/>
  <c r="Z173" i="2"/>
  <c r="X173" i="2"/>
  <c r="V173" i="2"/>
  <c r="R173" i="2"/>
  <c r="BM173" i="2" s="1"/>
  <c r="BK172" i="2"/>
  <c r="BJ172" i="2"/>
  <c r="BI172" i="2"/>
  <c r="BG172" i="2"/>
  <c r="T172" i="2"/>
  <c r="S172" i="2"/>
  <c r="Z172" i="2"/>
  <c r="X172" i="2"/>
  <c r="V172" i="2"/>
  <c r="R172" i="2"/>
  <c r="BM172" i="2" s="1"/>
  <c r="BK171" i="2"/>
  <c r="BJ171" i="2"/>
  <c r="BI171" i="2"/>
  <c r="BG171" i="2"/>
  <c r="T171" i="2"/>
  <c r="S171" i="2"/>
  <c r="Z171" i="2"/>
  <c r="X171" i="2"/>
  <c r="V171" i="2"/>
  <c r="R171" i="2"/>
  <c r="BM171" i="2" s="1"/>
  <c r="BK170" i="2"/>
  <c r="BJ170" i="2"/>
  <c r="BI170" i="2"/>
  <c r="BG170" i="2"/>
  <c r="T170" i="2"/>
  <c r="S170" i="2"/>
  <c r="Z170" i="2"/>
  <c r="X170" i="2"/>
  <c r="V170" i="2"/>
  <c r="R170" i="2"/>
  <c r="BK169" i="2"/>
  <c r="BJ169" i="2"/>
  <c r="BI169" i="2"/>
  <c r="BG169" i="2"/>
  <c r="T169" i="2"/>
  <c r="S169" i="2"/>
  <c r="Z169" i="2"/>
  <c r="X169" i="2"/>
  <c r="V169" i="2"/>
  <c r="R169" i="2"/>
  <c r="BM169" i="2" s="1"/>
  <c r="BK168" i="2"/>
  <c r="BJ168" i="2"/>
  <c r="BI168" i="2"/>
  <c r="BG168" i="2"/>
  <c r="T168" i="2"/>
  <c r="S168" i="2"/>
  <c r="Z168" i="2"/>
  <c r="X168" i="2"/>
  <c r="V168" i="2"/>
  <c r="R168" i="2"/>
  <c r="BM168" i="2" s="1"/>
  <c r="BK167" i="2"/>
  <c r="BJ167" i="2"/>
  <c r="BI167" i="2"/>
  <c r="BG167" i="2"/>
  <c r="T167" i="2"/>
  <c r="S167" i="2"/>
  <c r="Z167" i="2"/>
  <c r="X167" i="2"/>
  <c r="V167" i="2"/>
  <c r="R167" i="2"/>
  <c r="BM167" i="2" s="1"/>
  <c r="BK166" i="2"/>
  <c r="BJ166" i="2"/>
  <c r="BI166" i="2"/>
  <c r="BG166" i="2"/>
  <c r="T166" i="2"/>
  <c r="S166" i="2"/>
  <c r="Z166" i="2"/>
  <c r="X166" i="2"/>
  <c r="V166" i="2"/>
  <c r="R166" i="2"/>
  <c r="BK165" i="2"/>
  <c r="BJ165" i="2"/>
  <c r="BI165" i="2"/>
  <c r="BG165" i="2"/>
  <c r="T165" i="2"/>
  <c r="S165" i="2"/>
  <c r="Z165" i="2"/>
  <c r="X165" i="2"/>
  <c r="V165" i="2"/>
  <c r="R165" i="2"/>
  <c r="BM165" i="2" s="1"/>
  <c r="BK164" i="2"/>
  <c r="BJ164" i="2"/>
  <c r="BI164" i="2"/>
  <c r="BG164" i="2"/>
  <c r="T164" i="2"/>
  <c r="S164" i="2"/>
  <c r="Z164" i="2"/>
  <c r="X164" i="2"/>
  <c r="V164" i="2"/>
  <c r="R164" i="2"/>
  <c r="BM164" i="2" s="1"/>
  <c r="BK163" i="2"/>
  <c r="BJ163" i="2"/>
  <c r="BI163" i="2"/>
  <c r="BG163" i="2"/>
  <c r="T163" i="2"/>
  <c r="S163" i="2"/>
  <c r="Z163" i="2"/>
  <c r="X163" i="2"/>
  <c r="V163" i="2"/>
  <c r="R163" i="2"/>
  <c r="BK161" i="2"/>
  <c r="BJ161" i="2"/>
  <c r="BI161" i="2"/>
  <c r="BG161" i="2"/>
  <c r="T161" i="2"/>
  <c r="S161" i="2"/>
  <c r="Z161" i="2"/>
  <c r="X161" i="2"/>
  <c r="V161" i="2"/>
  <c r="R161" i="2"/>
  <c r="BM161" i="2" s="1"/>
  <c r="BK160" i="2"/>
  <c r="BJ160" i="2"/>
  <c r="BI160" i="2"/>
  <c r="BG160" i="2"/>
  <c r="T160" i="2"/>
  <c r="S160" i="2"/>
  <c r="Z160" i="2"/>
  <c r="X160" i="2"/>
  <c r="V160" i="2"/>
  <c r="R160" i="2"/>
  <c r="BM160" i="2" s="1"/>
  <c r="BK159" i="2"/>
  <c r="BJ159" i="2"/>
  <c r="BI159" i="2"/>
  <c r="BG159" i="2"/>
  <c r="T159" i="2"/>
  <c r="S159" i="2"/>
  <c r="Z159" i="2"/>
  <c r="X159" i="2"/>
  <c r="V159" i="2"/>
  <c r="R159" i="2"/>
  <c r="BK158" i="2"/>
  <c r="BJ158" i="2"/>
  <c r="BI158" i="2"/>
  <c r="BG158" i="2"/>
  <c r="T158" i="2"/>
  <c r="S158" i="2"/>
  <c r="Z158" i="2"/>
  <c r="X158" i="2"/>
  <c r="V158" i="2"/>
  <c r="R158" i="2"/>
  <c r="BK156" i="2"/>
  <c r="BJ156" i="2"/>
  <c r="BI156" i="2"/>
  <c r="BG156" i="2"/>
  <c r="T156" i="2"/>
  <c r="S156" i="2"/>
  <c r="Z156" i="2"/>
  <c r="X156" i="2"/>
  <c r="V156" i="2"/>
  <c r="R156" i="2"/>
  <c r="BM156" i="2" s="1"/>
  <c r="BK155" i="2"/>
  <c r="BJ155" i="2"/>
  <c r="BI155" i="2"/>
  <c r="BG155" i="2"/>
  <c r="T155" i="2"/>
  <c r="S155" i="2"/>
  <c r="Z155" i="2"/>
  <c r="X155" i="2"/>
  <c r="V155" i="2"/>
  <c r="R155" i="2"/>
  <c r="BM155" i="2" s="1"/>
  <c r="BK154" i="2"/>
  <c r="BJ154" i="2"/>
  <c r="BI154" i="2"/>
  <c r="BG154" i="2"/>
  <c r="T154" i="2"/>
  <c r="S154" i="2"/>
  <c r="Z154" i="2"/>
  <c r="X154" i="2"/>
  <c r="V154" i="2"/>
  <c r="R154" i="2"/>
  <c r="BK153" i="2"/>
  <c r="BJ153" i="2"/>
  <c r="BI153" i="2"/>
  <c r="BG153" i="2"/>
  <c r="T153" i="2"/>
  <c r="S153" i="2"/>
  <c r="Z153" i="2"/>
  <c r="X153" i="2"/>
  <c r="V153" i="2"/>
  <c r="R153" i="2"/>
  <c r="BM153" i="2" s="1"/>
  <c r="BK152" i="2"/>
  <c r="BJ152" i="2"/>
  <c r="BI152" i="2"/>
  <c r="BG152" i="2"/>
  <c r="T152" i="2"/>
  <c r="S152" i="2"/>
  <c r="Z152" i="2"/>
  <c r="X152" i="2"/>
  <c r="V152" i="2"/>
  <c r="R152" i="2"/>
  <c r="BM152" i="2" s="1"/>
  <c r="BK151" i="2"/>
  <c r="BJ151" i="2"/>
  <c r="BI151" i="2"/>
  <c r="BG151" i="2"/>
  <c r="T151" i="2"/>
  <c r="S151" i="2"/>
  <c r="Z151" i="2"/>
  <c r="X151" i="2"/>
  <c r="V151" i="2"/>
  <c r="R151" i="2"/>
  <c r="BM151" i="2" s="1"/>
  <c r="BK150" i="2"/>
  <c r="BJ150" i="2"/>
  <c r="BI150" i="2"/>
  <c r="BG150" i="2"/>
  <c r="T150" i="2"/>
  <c r="S150" i="2"/>
  <c r="Z150" i="2"/>
  <c r="X150" i="2"/>
  <c r="V150" i="2"/>
  <c r="R150" i="2"/>
  <c r="BM150" i="2" s="1"/>
  <c r="BK147" i="2"/>
  <c r="BJ147" i="2"/>
  <c r="BI147" i="2"/>
  <c r="BG147" i="2"/>
  <c r="T147" i="2"/>
  <c r="T146" i="2" s="1"/>
  <c r="S147" i="2"/>
  <c r="S146" i="2" s="1"/>
  <c r="Z147" i="2"/>
  <c r="Z146" i="2" s="1"/>
  <c r="X147" i="2"/>
  <c r="X146" i="2" s="1"/>
  <c r="V147" i="2"/>
  <c r="V146" i="2" s="1"/>
  <c r="R147" i="2"/>
  <c r="BK145" i="2"/>
  <c r="BJ145" i="2"/>
  <c r="BI145" i="2"/>
  <c r="BG145" i="2"/>
  <c r="T145" i="2"/>
  <c r="S145" i="2"/>
  <c r="Z145" i="2"/>
  <c r="X145" i="2"/>
  <c r="V145" i="2"/>
  <c r="R145" i="2"/>
  <c r="BM145" i="2" s="1"/>
  <c r="BK144" i="2"/>
  <c r="BJ144" i="2"/>
  <c r="BI144" i="2"/>
  <c r="BG144" i="2"/>
  <c r="T144" i="2"/>
  <c r="S144" i="2"/>
  <c r="Z144" i="2"/>
  <c r="X144" i="2"/>
  <c r="V144" i="2"/>
  <c r="R144" i="2"/>
  <c r="BM144" i="2" s="1"/>
  <c r="BK143" i="2"/>
  <c r="BJ143" i="2"/>
  <c r="BI143" i="2"/>
  <c r="BG143" i="2"/>
  <c r="T143" i="2"/>
  <c r="S143" i="2"/>
  <c r="Z143" i="2"/>
  <c r="X143" i="2"/>
  <c r="V143" i="2"/>
  <c r="R143" i="2"/>
  <c r="BK142" i="2"/>
  <c r="BJ142" i="2"/>
  <c r="BI142" i="2"/>
  <c r="BG142" i="2"/>
  <c r="T142" i="2"/>
  <c r="S142" i="2"/>
  <c r="Z142" i="2"/>
  <c r="X142" i="2"/>
  <c r="V142" i="2"/>
  <c r="R142" i="2"/>
  <c r="BM142" i="2" s="1"/>
  <c r="BK141" i="2"/>
  <c r="BJ141" i="2"/>
  <c r="BI141" i="2"/>
  <c r="BG141" i="2"/>
  <c r="T141" i="2"/>
  <c r="S141" i="2"/>
  <c r="Z141" i="2"/>
  <c r="X141" i="2"/>
  <c r="V141" i="2"/>
  <c r="R141" i="2"/>
  <c r="BK140" i="2"/>
  <c r="BJ140" i="2"/>
  <c r="BI140" i="2"/>
  <c r="BG140" i="2"/>
  <c r="T140" i="2"/>
  <c r="S140" i="2"/>
  <c r="Z140" i="2"/>
  <c r="X140" i="2"/>
  <c r="V140" i="2"/>
  <c r="R140" i="2"/>
  <c r="BM140" i="2" s="1"/>
  <c r="BK139" i="2"/>
  <c r="BJ139" i="2"/>
  <c r="BI139" i="2"/>
  <c r="BG139" i="2"/>
  <c r="T139" i="2"/>
  <c r="S139" i="2"/>
  <c r="Z139" i="2"/>
  <c r="X139" i="2"/>
  <c r="V139" i="2"/>
  <c r="R139" i="2"/>
  <c r="BM139" i="2" s="1"/>
  <c r="BK137" i="2"/>
  <c r="BJ137" i="2"/>
  <c r="BI137" i="2"/>
  <c r="BG137" i="2"/>
  <c r="T137" i="2"/>
  <c r="T136" i="2" s="1"/>
  <c r="S137" i="2"/>
  <c r="S136" i="2" s="1"/>
  <c r="I97" i="2" s="1"/>
  <c r="Z137" i="2"/>
  <c r="Z136" i="2" s="1"/>
  <c r="X137" i="2"/>
  <c r="X136" i="2" s="1"/>
  <c r="V137" i="2"/>
  <c r="V136" i="2" s="1"/>
  <c r="R137" i="2"/>
  <c r="BM137" i="2" s="1"/>
  <c r="BM136" i="2" s="1"/>
  <c r="BK135" i="2"/>
  <c r="BJ135" i="2"/>
  <c r="BI135" i="2"/>
  <c r="BG135" i="2"/>
  <c r="T135" i="2"/>
  <c r="T134" i="2" s="1"/>
  <c r="S134" i="2"/>
  <c r="Z135" i="2"/>
  <c r="Z134" i="2" s="1"/>
  <c r="X135" i="2"/>
  <c r="X134" i="2" s="1"/>
  <c r="V135" i="2"/>
  <c r="V134" i="2" s="1"/>
  <c r="R135" i="2"/>
  <c r="J129" i="2"/>
  <c r="J128" i="2"/>
  <c r="F128" i="2"/>
  <c r="F126" i="2"/>
  <c r="E124" i="2"/>
  <c r="J90" i="2"/>
  <c r="J89" i="2"/>
  <c r="F89" i="2"/>
  <c r="F87" i="2"/>
  <c r="J16" i="2"/>
  <c r="E16" i="2"/>
  <c r="F90" i="2" s="1"/>
  <c r="J15" i="2"/>
  <c r="J87" i="2"/>
  <c r="AU94" i="1"/>
  <c r="L90" i="1"/>
  <c r="AM90" i="1"/>
  <c r="AM89" i="1"/>
  <c r="L89" i="1"/>
  <c r="AM87" i="1"/>
  <c r="L87" i="1"/>
  <c r="L85" i="1"/>
  <c r="L84" i="1"/>
  <c r="L138" i="2" l="1"/>
  <c r="J98" i="2" s="1"/>
  <c r="M139" i="2"/>
  <c r="M138" i="2" s="1"/>
  <c r="M133" i="2" s="1"/>
  <c r="M132" i="2" s="1"/>
  <c r="Z331" i="2"/>
  <c r="Z324" i="2"/>
  <c r="X331" i="2"/>
  <c r="X149" i="2"/>
  <c r="S327" i="2"/>
  <c r="BH259" i="2"/>
  <c r="BM259" i="2"/>
  <c r="BH135" i="2"/>
  <c r="BM135" i="2"/>
  <c r="BM134" i="2" s="1"/>
  <c r="BH158" i="2"/>
  <c r="BM158" i="2"/>
  <c r="BH166" i="2"/>
  <c r="BM166" i="2"/>
  <c r="BH170" i="2"/>
  <c r="BM170" i="2"/>
  <c r="BH189" i="2"/>
  <c r="BM189" i="2"/>
  <c r="BH220" i="2"/>
  <c r="BM220" i="2"/>
  <c r="BH261" i="2"/>
  <c r="BM261" i="2"/>
  <c r="BM316" i="2"/>
  <c r="BH340" i="2"/>
  <c r="BM340" i="2"/>
  <c r="BM334" i="2" s="1"/>
  <c r="BH163" i="2"/>
  <c r="BM163" i="2"/>
  <c r="T162" i="2"/>
  <c r="BH183" i="2"/>
  <c r="BM183" i="2"/>
  <c r="BH251" i="2"/>
  <c r="BM251" i="2"/>
  <c r="BH265" i="2"/>
  <c r="BM265" i="2"/>
  <c r="V316" i="2"/>
  <c r="S331" i="2"/>
  <c r="BH159" i="2"/>
  <c r="BM159" i="2"/>
  <c r="BH294" i="2"/>
  <c r="BM294" i="2"/>
  <c r="BH141" i="2"/>
  <c r="BM141" i="2"/>
  <c r="BH154" i="2"/>
  <c r="BM154" i="2"/>
  <c r="BM149" i="2" s="1"/>
  <c r="X157" i="2"/>
  <c r="BH193" i="2"/>
  <c r="BM193" i="2"/>
  <c r="BH233" i="2"/>
  <c r="BM233" i="2"/>
  <c r="BM324" i="2"/>
  <c r="Z327" i="2"/>
  <c r="Z323" i="2" s="1"/>
  <c r="BH187" i="2"/>
  <c r="BM187" i="2"/>
  <c r="BH310" i="2"/>
  <c r="BM310" i="2"/>
  <c r="BH241" i="2"/>
  <c r="BM241" i="2"/>
  <c r="BH249" i="2"/>
  <c r="BM249" i="2"/>
  <c r="BH314" i="2"/>
  <c r="BM314" i="2"/>
  <c r="S316" i="2"/>
  <c r="BH191" i="2"/>
  <c r="BM191" i="2"/>
  <c r="BH227" i="2"/>
  <c r="BM227" i="2"/>
  <c r="BM331" i="2"/>
  <c r="BH147" i="2"/>
  <c r="BM147" i="2"/>
  <c r="BM146" i="2" s="1"/>
  <c r="BH185" i="2"/>
  <c r="BM185" i="2"/>
  <c r="BH195" i="2"/>
  <c r="BM195" i="2"/>
  <c r="BH257" i="2"/>
  <c r="BM257" i="2"/>
  <c r="BH267" i="2"/>
  <c r="BM267" i="2"/>
  <c r="BH143" i="2"/>
  <c r="BM143" i="2"/>
  <c r="BH207" i="2"/>
  <c r="BM207" i="2"/>
  <c r="BH212" i="2"/>
  <c r="BM212" i="2"/>
  <c r="BH235" i="2"/>
  <c r="BM235" i="2"/>
  <c r="BM327" i="2"/>
  <c r="BH171" i="2"/>
  <c r="BH152" i="2"/>
  <c r="BH161" i="2"/>
  <c r="BH164" i="2"/>
  <c r="BH167" i="2"/>
  <c r="BH201" i="2"/>
  <c r="BH204" i="2"/>
  <c r="BH214" i="2"/>
  <c r="BH217" i="2"/>
  <c r="X222" i="2"/>
  <c r="BH224" i="2"/>
  <c r="BH238" i="2"/>
  <c r="BH248" i="2"/>
  <c r="BH270" i="2"/>
  <c r="BH273" i="2"/>
  <c r="Z286" i="2"/>
  <c r="BH288" i="2"/>
  <c r="BH291" i="2"/>
  <c r="BH317" i="2"/>
  <c r="V324" i="2"/>
  <c r="BH336" i="2"/>
  <c r="BH246" i="2"/>
  <c r="BH266" i="2"/>
  <c r="BH306" i="2"/>
  <c r="BH210" i="2"/>
  <c r="BH142" i="2"/>
  <c r="BH145" i="2"/>
  <c r="BH155" i="2"/>
  <c r="V162" i="2"/>
  <c r="BH188" i="2"/>
  <c r="Z209" i="2"/>
  <c r="BH262" i="2"/>
  <c r="BH280" i="2"/>
  <c r="BH284" i="2"/>
  <c r="BH297" i="2"/>
  <c r="BH308" i="2"/>
  <c r="BH311" i="2"/>
  <c r="X327" i="2"/>
  <c r="BH228" i="2"/>
  <c r="BH240" i="2"/>
  <c r="BH169" i="2"/>
  <c r="BH216" i="2"/>
  <c r="BH140" i="2"/>
  <c r="BH150" i="2"/>
  <c r="BH153" i="2"/>
  <c r="BH165" i="2"/>
  <c r="BH173" i="2"/>
  <c r="BH176" i="2"/>
  <c r="BH180" i="2"/>
  <c r="BH186" i="2"/>
  <c r="BH196" i="2"/>
  <c r="BH199" i="2"/>
  <c r="BH202" i="2"/>
  <c r="BH230" i="2"/>
  <c r="BH254" i="2"/>
  <c r="BH260" i="2"/>
  <c r="BH268" i="2"/>
  <c r="BH274" i="2"/>
  <c r="T286" i="2"/>
  <c r="BH318" i="2"/>
  <c r="BH328" i="2"/>
  <c r="BH137" i="2"/>
  <c r="BH156" i="2"/>
  <c r="Z162" i="2"/>
  <c r="BH168" i="2"/>
  <c r="BH194" i="2"/>
  <c r="BH205" i="2"/>
  <c r="BH215" i="2"/>
  <c r="BH218" i="2"/>
  <c r="BH221" i="2"/>
  <c r="BH225" i="2"/>
  <c r="BH236" i="2"/>
  <c r="BH263" i="2"/>
  <c r="BH271" i="2"/>
  <c r="BH281" i="2"/>
  <c r="BH285" i="2"/>
  <c r="BH289" i="2"/>
  <c r="BH292" i="2"/>
  <c r="BH298" i="2"/>
  <c r="BH302" i="2"/>
  <c r="BH325" i="2"/>
  <c r="BH333" i="2"/>
  <c r="T334" i="2"/>
  <c r="BH337" i="2"/>
  <c r="M99" i="2"/>
  <c r="BH184" i="2"/>
  <c r="BH295" i="2"/>
  <c r="BH312" i="2"/>
  <c r="BH339" i="2"/>
  <c r="BH160" i="2"/>
  <c r="BH174" i="2"/>
  <c r="BH177" i="2"/>
  <c r="BH197" i="2"/>
  <c r="BH200" i="2"/>
  <c r="BH203" i="2"/>
  <c r="BH206" i="2"/>
  <c r="BH219" i="2"/>
  <c r="BH231" i="2"/>
  <c r="BH243" i="2"/>
  <c r="BH252" i="2"/>
  <c r="BH264" i="2"/>
  <c r="BH269" i="2"/>
  <c r="BH272" i="2"/>
  <c r="BH275" i="2"/>
  <c r="BH299" i="2"/>
  <c r="BH303" i="2"/>
  <c r="BH315" i="2"/>
  <c r="BH329" i="2"/>
  <c r="BH182" i="2"/>
  <c r="BH213" i="2"/>
  <c r="BH223" i="2"/>
  <c r="BH226" i="2"/>
  <c r="BH247" i="2"/>
  <c r="BH256" i="2"/>
  <c r="V286" i="2"/>
  <c r="BH290" i="2"/>
  <c r="BH293" i="2"/>
  <c r="BH296" i="2"/>
  <c r="BH307" i="2"/>
  <c r="BH335" i="2"/>
  <c r="BH278" i="2"/>
  <c r="BH144" i="2"/>
  <c r="S157" i="2"/>
  <c r="BH172" i="2"/>
  <c r="BH175" i="2"/>
  <c r="BH179" i="2"/>
  <c r="BH190" i="2"/>
  <c r="BH198" i="2"/>
  <c r="BH229" i="2"/>
  <c r="BH232" i="2"/>
  <c r="BH244" i="2"/>
  <c r="BH250" i="2"/>
  <c r="BH253" i="2"/>
  <c r="BH276" i="2"/>
  <c r="BH279" i="2"/>
  <c r="BH283" i="2"/>
  <c r="BH300" i="2"/>
  <c r="BH304" i="2"/>
  <c r="BH313" i="2"/>
  <c r="BH320" i="2"/>
  <c r="BH326" i="2"/>
  <c r="BH330" i="2"/>
  <c r="F33" i="2"/>
  <c r="BB95" i="1" s="1"/>
  <c r="BB94" i="1" s="1"/>
  <c r="AX94" i="1" s="1"/>
  <c r="M33" i="2"/>
  <c r="AX95" i="1" s="1"/>
  <c r="S222" i="2"/>
  <c r="BH245" i="2"/>
  <c r="X324" i="2"/>
  <c r="V327" i="2"/>
  <c r="BH208" i="2"/>
  <c r="S209" i="2"/>
  <c r="T222" i="2"/>
  <c r="BH234" i="2"/>
  <c r="X286" i="2"/>
  <c r="X316" i="2"/>
  <c r="T331" i="2"/>
  <c r="BH338" i="2"/>
  <c r="V209" i="2"/>
  <c r="Z149" i="2"/>
  <c r="F35" i="2"/>
  <c r="BD95" i="1" s="1"/>
  <c r="BD94" i="1" s="1"/>
  <c r="W31" i="1" s="1"/>
  <c r="V138" i="2"/>
  <c r="V133" i="2" s="1"/>
  <c r="S149" i="2"/>
  <c r="Z178" i="2"/>
  <c r="X162" i="2"/>
  <c r="S178" i="2"/>
  <c r="T209" i="2"/>
  <c r="S286" i="2"/>
  <c r="BH305" i="2"/>
  <c r="Z316" i="2"/>
  <c r="V334" i="2"/>
  <c r="X178" i="2"/>
  <c r="T157" i="2"/>
  <c r="T149" i="2"/>
  <c r="F37" i="2"/>
  <c r="BF95" i="1" s="1"/>
  <c r="BF94" i="1" s="1"/>
  <c r="W33" i="1" s="1"/>
  <c r="BH322" i="2"/>
  <c r="S324" i="2"/>
  <c r="BH332" i="2"/>
  <c r="X334" i="2"/>
  <c r="X138" i="2"/>
  <c r="X133" i="2" s="1"/>
  <c r="Z138" i="2"/>
  <c r="Z133" i="2" s="1"/>
  <c r="S162" i="2"/>
  <c r="T178" i="2"/>
  <c r="T316" i="2"/>
  <c r="BH319" i="2"/>
  <c r="T327" i="2"/>
  <c r="Z334" i="2"/>
  <c r="S138" i="2"/>
  <c r="Z157" i="2"/>
  <c r="BH181" i="2"/>
  <c r="BH237" i="2"/>
  <c r="BH239" i="2"/>
  <c r="BH255" i="2"/>
  <c r="BH277" i="2"/>
  <c r="BH287" i="2"/>
  <c r="F36" i="2"/>
  <c r="BE95" i="1" s="1"/>
  <c r="BE94" i="1" s="1"/>
  <c r="W32" i="1" s="1"/>
  <c r="T138" i="2"/>
  <c r="V149" i="2"/>
  <c r="V157" i="2"/>
  <c r="BH192" i="2"/>
  <c r="V222" i="2"/>
  <c r="BH282" i="2"/>
  <c r="BH301" i="2"/>
  <c r="V331" i="2"/>
  <c r="S334" i="2"/>
  <c r="BH139" i="2"/>
  <c r="BH151" i="2"/>
  <c r="V178" i="2"/>
  <c r="X209" i="2"/>
  <c r="BH211" i="2"/>
  <c r="Z222" i="2"/>
  <c r="BH242" i="2"/>
  <c r="BH258" i="2"/>
  <c r="BH309" i="2"/>
  <c r="T324" i="2"/>
  <c r="M96" i="2"/>
  <c r="J126" i="2"/>
  <c r="F129" i="2"/>
  <c r="BH341" i="2"/>
  <c r="X323" i="2" l="1"/>
  <c r="L133" i="2"/>
  <c r="L132" i="2" s="1"/>
  <c r="J94" i="2" s="1"/>
  <c r="V323" i="2"/>
  <c r="BM209" i="2"/>
  <c r="BM162" i="2"/>
  <c r="BM138" i="2"/>
  <c r="BM133" i="2" s="1"/>
  <c r="BM286" i="2"/>
  <c r="BM222" i="2"/>
  <c r="BM178" i="2"/>
  <c r="S323" i="2"/>
  <c r="BM323" i="2"/>
  <c r="BM157" i="2"/>
  <c r="T133" i="2"/>
  <c r="Z148" i="2"/>
  <c r="Z132" i="2" s="1"/>
  <c r="T148" i="2"/>
  <c r="S148" i="2"/>
  <c r="M108" i="2"/>
  <c r="M97" i="2"/>
  <c r="X148" i="2"/>
  <c r="V148" i="2"/>
  <c r="S133" i="2"/>
  <c r="M113" i="2"/>
  <c r="M112" i="2"/>
  <c r="M101" i="2"/>
  <c r="M109" i="2"/>
  <c r="M34" i="2"/>
  <c r="AY95" i="1" s="1"/>
  <c r="AV95" i="1" s="1"/>
  <c r="W29" i="1"/>
  <c r="BA94" i="1"/>
  <c r="AZ94" i="1"/>
  <c r="T323" i="2"/>
  <c r="F34" i="2"/>
  <c r="BC95" i="1" s="1"/>
  <c r="BC94" i="1" s="1"/>
  <c r="W30" i="1" s="1"/>
  <c r="AK29" i="1"/>
  <c r="M111" i="2"/>
  <c r="V132" i="2" l="1"/>
  <c r="AW95" i="1" s="1"/>
  <c r="AW94" i="1" s="1"/>
  <c r="J95" i="2"/>
  <c r="X132" i="2"/>
  <c r="BM148" i="2"/>
  <c r="BM132" i="2" s="1"/>
  <c r="M102" i="2"/>
  <c r="M110" i="2"/>
  <c r="M106" i="2"/>
  <c r="M104" i="2"/>
  <c r="M103" i="2"/>
  <c r="M114" i="2"/>
  <c r="M105" i="2"/>
  <c r="M98" i="2"/>
  <c r="M95" i="2"/>
  <c r="S132" i="2"/>
  <c r="M28" i="2" s="1"/>
  <c r="AS95" i="1" s="1"/>
  <c r="AS94" i="1" s="1"/>
  <c r="M107" i="2"/>
  <c r="AY94" i="1"/>
  <c r="AK30" i="1" s="1"/>
  <c r="T132" i="2"/>
  <c r="M29" i="2" s="1"/>
  <c r="AT95" i="1" s="1"/>
  <c r="AT94" i="1" s="1"/>
  <c r="M100" i="2" l="1"/>
  <c r="AV94" i="1"/>
  <c r="M30" i="2"/>
  <c r="M94" i="2"/>
  <c r="AG95" i="1" l="1"/>
  <c r="M39" i="2"/>
  <c r="AG94" i="1" l="1"/>
  <c r="AN95" i="1"/>
  <c r="AN94" i="1" l="1"/>
  <c r="AK26" i="1"/>
  <c r="AK35" i="1" s="1"/>
</calcChain>
</file>

<file path=xl/sharedStrings.xml><?xml version="1.0" encoding="utf-8"?>
<sst xmlns="http://schemas.openxmlformats.org/spreadsheetml/2006/main" count="3252" uniqueCount="942">
  <si>
    <t>Export Komplet</t>
  </si>
  <si>
    <t/>
  </si>
  <si>
    <t>2.0</t>
  </si>
  <si>
    <t>False</t>
  </si>
  <si>
    <t>True</t>
  </si>
  <si>
    <t>{57c93db4-e68e-4e1e-b6ff-479a5bf15848}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</si>
  <si>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</si>
  <si>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</si>
  <si>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</si>
  <si>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</si>
  <si>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</si>
  <si>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Kód:</t>
  </si>
  <si>
    <t>1916</t>
  </si>
  <si>
    <t>Stavba:</t>
  </si>
  <si>
    <t>Zníženie energetickej náročnosti prevádzkovej budovy arboréta Technickej Univerzity vo Zvolene</t>
  </si>
  <si>
    <t>JKSO:</t>
  </si>
  <si>
    <t>801 39</t>
  </si>
  <si>
    <t>KS:</t>
  </si>
  <si>
    <t>Miesto:</t>
  </si>
  <si>
    <t>Zvolen, KN C 4395/3</t>
  </si>
  <si>
    <t>Dátum:</t>
  </si>
  <si>
    <t>Objednávateľ:</t>
  </si>
  <si>
    <t>IČO:</t>
  </si>
  <si>
    <t>Ing. Arch. Ľ. Lendvorský</t>
  </si>
  <si>
    <t>IČ DPH:</t>
  </si>
  <si>
    <t>Zhotoviteľ:</t>
  </si>
  <si>
    <t>Projektant:</t>
  </si>
  <si>
    <t>Ing. Ján Šebeň</t>
  </si>
  <si>
    <t>0,01</t>
  </si>
  <si>
    <t>Spracovateľ:</t>
  </si>
  <si>
    <t>Ing. Juraj Hulina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</si>
  <si>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</si>
  <si>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</si>
  <si>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</si>
  <si>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</si>
  <si>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</si>
  <si>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</si>
  <si>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</si>
  <si>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</si>
  <si>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</si>
  <si>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</si>
  <si>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</si>
  <si>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</si>
  <si>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</si>
  <si>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</si>
  <si>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</si>
  <si>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</si>
  <si>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</si>
  <si>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</si>
  <si>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</si>
  <si>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</si>
  <si>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</si>
  <si>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</si>
  <si>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</si>
  <si>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</si>
  <si>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</si>
  <si>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</si>
  <si>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</si>
  <si>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Materiál [EUR]</t>
  </si>
  <si>
    <t>z toho Montáž [EUR]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</si>
  <si>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</si>
  <si>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</si>
  <si>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</si>
  <si>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</si>
  <si>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</si>
  <si>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</si>
  <si>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</si>
  <si>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</si>
  <si>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</si>
  <si>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</si>
  <si>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</si>
  <si>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</si>
  <si>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</si>
  <si>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</si>
  <si>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</si>
  <si>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</si>
  <si>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</si>
  <si>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</si>
  <si>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</si>
  <si>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</si>
  <si>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</si>
  <si>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KRYCÍ LIST ROZPOČTU</t>
  </si>
  <si>
    <t>Materiál</t>
  </si>
  <si>
    <t>Montáž</t>
  </si>
  <si>
    <t>REKAPITULÁCIA ROZPOČTU</t>
  </si>
  <si>
    <t>Kód dielu - Popis</t>
  </si>
  <si>
    <t>Materiál [EUR]</t>
  </si>
  <si>
    <t>Montáž [EUR]</t>
  </si>
  <si>
    <t>Cena celkom [EUR]</t>
  </si>
  <si>
    <t>Náklady z rozpočtu</t>
  </si>
  <si>
    <t>-1</t>
  </si>
  <si>
    <t>HSV - Práce a dodávky HSV</t>
  </si>
  <si>
    <t xml:space="preserve">    3 - Zvislé a kompletné konštrukcie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</si>
  <si>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</si>
  <si>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</si>
  <si>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</si>
  <si>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</si>
  <si>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713 - Izolácie tepelné</t>
  </si>
  <si>
    <t xml:space="preserve">    722 - Zdravotechnika - vnútorný vodovod</t>
  </si>
  <si>
    <t xml:space="preserve">    731 - Ústredné kúrenie - kotolne</t>
  </si>
  <si>
    <t xml:space="preserve">    732 - Ústredné kúrenie, strojovne</t>
  </si>
  <si>
    <t xml:space="preserve">    733 - Ústredné kúrenie - rozvodné potrubie</t>
  </si>
  <si>
    <t xml:space="preserve">    734 - Ústredné kúrenie, armatúry.</t>
  </si>
  <si>
    <t xml:space="preserve">    735 - Ústredné kúrenie - vykurovacie telesá</t>
  </si>
  <si>
    <t xml:space="preserve">    767 - Konštrukcie doplnkové kovové</t>
  </si>
  <si>
    <t xml:space="preserve">    784 - Maľby</t>
  </si>
  <si>
    <t>M - Práce a dodávky M</t>
  </si>
  <si>
    <t xml:space="preserve">    23-M - Montáže potrubia</t>
  </si>
  <si>
    <t xml:space="preserve">    36-M - Montáž prevádzkových, meracích a regulačných zariadení</t>
  </si>
  <si>
    <t xml:space="preserve">    95-M - Revízie</t>
  </si>
  <si>
    <t>HZS - Hodinové zúčtovacie sadzby</t>
  </si>
  <si>
    <t>ROZPOČET</t>
  </si>
  <si>
    <t>PČ</t>
  </si>
  <si>
    <t>MJ</t>
  </si>
  <si>
    <t>Množstvo</t>
  </si>
  <si>
    <t>J. materiál [EUR]</t>
  </si>
  <si>
    <t>J. montáž [EUR]</t>
  </si>
  <si>
    <t>Cenová sústava</t>
  </si>
  <si>
    <t>J.cena [EUR]</t>
  </si>
  <si>
    <t>Materiál celkom [EUR]</t>
  </si>
  <si>
    <t>Montáž celkom [EUR]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</si>
  <si>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</si>
  <si>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</si>
  <si>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</si>
  <si>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</si>
  <si>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</si>
  <si>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</si>
  <si>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</si>
  <si>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</si>
  <si>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</si>
  <si>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3</t>
  </si>
  <si>
    <t>Zvislé a kompletné konštrukcie</t>
  </si>
  <si>
    <t>K</t>
  </si>
  <si>
    <t>310235242</t>
  </si>
  <si>
    <t>Zamurovanie otvoru s plochou do 0,0225 m2 (bez nosného materiálu) v murive nadzákladného tehlami do 300 mm</t>
  </si>
  <si>
    <t>ks</t>
  </si>
  <si>
    <t>CS CENEKON 2019 01</t>
  </si>
  <si>
    <t>4</t>
  </si>
  <si>
    <t>2</t>
  </si>
  <si>
    <t>-1534801103</t>
  </si>
  <si>
    <t>6</t>
  </si>
  <si>
    <t>Úpravy povrchov, podlahy, osadenie</t>
  </si>
  <si>
    <t>612401191</t>
  </si>
  <si>
    <t>Omietka jednotlivých malých plôch vnútorných stien akoukoľvek maltou do 0, 09 m2</t>
  </si>
  <si>
    <t>1001351128</t>
  </si>
  <si>
    <t>9</t>
  </si>
  <si>
    <t>Ostatné konštrukcie a práce-búranie</t>
  </si>
  <si>
    <t>971036005</t>
  </si>
  <si>
    <t>Jadrové vrty diamantovými korunkami do D 60 mm do stien - murivo tehlové -0,00005t</t>
  </si>
  <si>
    <t>cm</t>
  </si>
  <si>
    <t>-838884667</t>
  </si>
  <si>
    <t>972046003</t>
  </si>
  <si>
    <t>Jadrové vrty diamantovými korunkami do D 40 mm do stropov - betónových, dlažieb -0,00003t</t>
  </si>
  <si>
    <t>1315917636</t>
  </si>
  <si>
    <t>5</t>
  </si>
  <si>
    <t>974031133</t>
  </si>
  <si>
    <t>Vysekanie rýh v akomkoľvek murive tehlovom na akúkoľvek maltu do hĺbky 50 mm a š. do 100 mm,  -0,00900t</t>
  </si>
  <si>
    <t>m</t>
  </si>
  <si>
    <t>712511176</t>
  </si>
  <si>
    <t>979011111</t>
  </si>
  <si>
    <t>Zvislá doprava sutiny a vybúraných hmôt za prvé podlažie nad alebo pod základným podlažím</t>
  </si>
  <si>
    <t>t</t>
  </si>
  <si>
    <t>-1907898385</t>
  </si>
  <si>
    <t>7</t>
  </si>
  <si>
    <t>979011131</t>
  </si>
  <si>
    <t>Zvislá doprava sutiny po schodoch ručne do 3,5 m</t>
  </si>
  <si>
    <t>-1169035040</t>
  </si>
  <si>
    <t>8</t>
  </si>
  <si>
    <t>979081111</t>
  </si>
  <si>
    <t>Odvoz sutiny a vybúraných hmôt na skládku do 1 km</t>
  </si>
  <si>
    <t>CS CENEKON 2018 01</t>
  </si>
  <si>
    <t>-1101279946</t>
  </si>
  <si>
    <t>979089012</t>
  </si>
  <si>
    <t>Poplatok za skladovanie - betón, tehly, dlaždice (17 01 ), ostatné</t>
  </si>
  <si>
    <t>1974065595</t>
  </si>
  <si>
    <t>99</t>
  </si>
  <si>
    <t>Presun hmôt HSV</t>
  </si>
  <si>
    <t>10</t>
  </si>
  <si>
    <t>998011002</t>
  </si>
  <si>
    <t>Presun hmôt pre budovy (801, 803, 812), zvislá konštr. z tehál, tvárnic, z kovu výšky do 12 m</t>
  </si>
  <si>
    <t>1834026224</t>
  </si>
  <si>
    <t>PSV</t>
  </si>
  <si>
    <t>Práce a dodávky PSV</t>
  </si>
  <si>
    <t>713</t>
  </si>
  <si>
    <t>Izolácie tepelné</t>
  </si>
  <si>
    <t>11</t>
  </si>
  <si>
    <t>7134008321v</t>
  </si>
  <si>
    <t>Odstránenie tepelnej izolácie potrubia pevnej vrátane povrchovej úpravy,  -0,04010t</t>
  </si>
  <si>
    <t>m2</t>
  </si>
  <si>
    <t>16</t>
  </si>
  <si>
    <t>315044037</t>
  </si>
  <si>
    <t>12</t>
  </si>
  <si>
    <t>713482121</t>
  </si>
  <si>
    <t>Montáž trubíc z PE, hr.15-20 mm,vnút.priemer do 38 mm</t>
  </si>
  <si>
    <t>1055229083</t>
  </si>
  <si>
    <t>13</t>
  </si>
  <si>
    <t>M</t>
  </si>
  <si>
    <t>283310004700</t>
  </si>
  <si>
    <t>Izolačná PE trubica TUBOLIT DG 22x20 mm (d potrubia x hr. izolácie), nadrezaná, AZ FLEX</t>
  </si>
  <si>
    <t>32</t>
  </si>
  <si>
    <t>-828851611</t>
  </si>
  <si>
    <t>14</t>
  </si>
  <si>
    <t>713482131</t>
  </si>
  <si>
    <t>Montáž trubíc z PE, hr.30 mm,vnút.priemer do 38 mm</t>
  </si>
  <si>
    <t>298669859</t>
  </si>
  <si>
    <t>15</t>
  </si>
  <si>
    <t>283310006300</t>
  </si>
  <si>
    <t>Izolačná PE trubica TUBOLIT DG 28x30 mm (d potrubia x hr. izolácie), rozrezaná, AZ FLEX</t>
  </si>
  <si>
    <t>-1009908218</t>
  </si>
  <si>
    <t>9790894121v</t>
  </si>
  <si>
    <t>Poplatok za skladovanie - izolačné materiály (17 06), ostatné</t>
  </si>
  <si>
    <t>-746771075</t>
  </si>
  <si>
    <t>17</t>
  </si>
  <si>
    <t>998713101</t>
  </si>
  <si>
    <t>Presun hmôt pre izolácie tepelné v objektoch výšky do 6 m</t>
  </si>
  <si>
    <t>783487238</t>
  </si>
  <si>
    <t>722</t>
  </si>
  <si>
    <t>Zdravotechnika - vnútorný vodovod</t>
  </si>
  <si>
    <t>18</t>
  </si>
  <si>
    <t>722263414</t>
  </si>
  <si>
    <t>Montáž vodomeru závit. jednovtokového suchobežného G 1/2 do 3 m3.h-1</t>
  </si>
  <si>
    <t>-1101603942</t>
  </si>
  <si>
    <t>19</t>
  </si>
  <si>
    <t>388240001100</t>
  </si>
  <si>
    <t>Vodomer bytový, G 1/2", +30 °C, menovitý prietok Qn 1,5 m3/h, rozostup 110 mm</t>
  </si>
  <si>
    <t>-1588901790</t>
  </si>
  <si>
    <t>388240001500v</t>
  </si>
  <si>
    <t>Vodomer mechanický G 1/2", 2,5 m3/h, l = 130 mm, do 30 °C</t>
  </si>
  <si>
    <t>-509097129</t>
  </si>
  <si>
    <t>21</t>
  </si>
  <si>
    <t>998722101</t>
  </si>
  <si>
    <t>Presun hmôt pre vnútorný vodovod v objektoch výšky do 6 m</t>
  </si>
  <si>
    <t>1000042833</t>
  </si>
  <si>
    <t>731</t>
  </si>
  <si>
    <t>Ústredné kúrenie - kotolne</t>
  </si>
  <si>
    <t>22</t>
  </si>
  <si>
    <t>731200815</t>
  </si>
  <si>
    <t>Demontáž kotla oceľového na tuhé palivá s výkonom nad 25 do 40 kW,  -0,30625t</t>
  </si>
  <si>
    <t>709400663</t>
  </si>
  <si>
    <t>23</t>
  </si>
  <si>
    <t>731202820</t>
  </si>
  <si>
    <t>Rozrezanie demontovaného kotla oceľového s hmotnosťou nad 500 do 1000 kg</t>
  </si>
  <si>
    <t>1248176360</t>
  </si>
  <si>
    <t>24</t>
  </si>
  <si>
    <t>731111040v</t>
  </si>
  <si>
    <t>Montáž kotla liatinového automatického na pelety výkon do 18 kW</t>
  </si>
  <si>
    <t>-421317210</t>
  </si>
  <si>
    <t>25</t>
  </si>
  <si>
    <t>484110006000</t>
  </si>
  <si>
    <t>-113593548</t>
  </si>
  <si>
    <t>26</t>
  </si>
  <si>
    <t>484810013600</t>
  </si>
  <si>
    <t>Samostatný zásobník peliet 2,1-3,5 t k automatickému kotlu s flexibilným podávačom, 1,7x1,7/2-2,7 m, okenný prestup D110 pre zásobovanie peliet do priestoru</t>
  </si>
  <si>
    <t>1813561991</t>
  </si>
  <si>
    <t>27</t>
  </si>
  <si>
    <t>731291020</t>
  </si>
  <si>
    <t>Montáž rýchlomontážnej sady bez zmiešavača DN 25</t>
  </si>
  <si>
    <t>-172021837</t>
  </si>
  <si>
    <t>28</t>
  </si>
  <si>
    <t>484810004600</t>
  </si>
  <si>
    <t>Rýchlomontážna sada bez zmiešavača DN 25 s elektronicky riadeným čerpadlo, 230 V/50 Hz</t>
  </si>
  <si>
    <t>-35155308</t>
  </si>
  <si>
    <t>29</t>
  </si>
  <si>
    <t>731291080</t>
  </si>
  <si>
    <t>Montáž rýchlomontážnej sady s 3-cestným zmiešavačom DN 32</t>
  </si>
  <si>
    <t>1462385105</t>
  </si>
  <si>
    <t>30</t>
  </si>
  <si>
    <t>484810004000v</t>
  </si>
  <si>
    <t>Čerpadlová skupina pre kotle a vykurovacie systémy s elektronicky riadenou teplotou, 5/4", pre ochranu kotla pred nízkoteplotnou koróziou</t>
  </si>
  <si>
    <t>8211729</t>
  </si>
  <si>
    <t>31</t>
  </si>
  <si>
    <t>731291070</t>
  </si>
  <si>
    <t>Montáž rýchlomontážnej sady s 3-cestným zmiešavačom DN 25</t>
  </si>
  <si>
    <t>-1020971121</t>
  </si>
  <si>
    <t>484810007700</t>
  </si>
  <si>
    <t>Rýchlomontážna sada s 3- cestným zmiešavačom DN25 a elektronicky riadeným čerpadlo, 230 V/50 Hz</t>
  </si>
  <si>
    <t>-921338651</t>
  </si>
  <si>
    <t>33</t>
  </si>
  <si>
    <t>731360541</t>
  </si>
  <si>
    <t>Nerezový komín pre vyvložkovanie pôvodného komína DN 130, výšky 8 m</t>
  </si>
  <si>
    <t>súb.</t>
  </si>
  <si>
    <t>81240373</t>
  </si>
  <si>
    <t>34</t>
  </si>
  <si>
    <t>731360549</t>
  </si>
  <si>
    <t>Príplatok k cene za 1 m nerezového komína DN 130, výšky nad 8 do 18 m</t>
  </si>
  <si>
    <t>-151440505</t>
  </si>
  <si>
    <t>35</t>
  </si>
  <si>
    <t>731890801</t>
  </si>
  <si>
    <t>Vnútrostaveniskové premiestnenie vybúraných hmôt kotolní vodorovne do 6 m</t>
  </si>
  <si>
    <t>1998207185</t>
  </si>
  <si>
    <t>36</t>
  </si>
  <si>
    <t>998731101</t>
  </si>
  <si>
    <t>Presun hmôt pre kotolne umiestnené vo výške (hĺbke) do 6 m</t>
  </si>
  <si>
    <t>1362765142</t>
  </si>
  <si>
    <t>732</t>
  </si>
  <si>
    <t>Ústredné kúrenie, strojovne</t>
  </si>
  <si>
    <t>37</t>
  </si>
  <si>
    <t>732110812</t>
  </si>
  <si>
    <t>Demontáž telesa rozdeľovača a zberača nad DN 100 do 200,  -0,09358t</t>
  </si>
  <si>
    <t>1265999919</t>
  </si>
  <si>
    <t>38</t>
  </si>
  <si>
    <t>732211813</t>
  </si>
  <si>
    <t>Demontáž ohrievača zásobníkového ležatého objemu do 630 l,  -0,29980t</t>
  </si>
  <si>
    <t>-1180259401</t>
  </si>
  <si>
    <t>39</t>
  </si>
  <si>
    <t>732214813</t>
  </si>
  <si>
    <t>Demontáž ohrievača zásobníkového, vypustenie vody z ohrievača objemu do 630 l</t>
  </si>
  <si>
    <t>-280042147</t>
  </si>
  <si>
    <t>40</t>
  </si>
  <si>
    <t>732213813</t>
  </si>
  <si>
    <t>Demontáž ohrievača zásobníkového, rozrezanie demontovaného ohrievača objemu do 630 l</t>
  </si>
  <si>
    <t>-2026073486</t>
  </si>
  <si>
    <t>41</t>
  </si>
  <si>
    <t>732420814v</t>
  </si>
  <si>
    <t>Demontáž čerpadla obehového špirálového (do potrubia) do DN 65,  -0,02400t</t>
  </si>
  <si>
    <t>-1183811361</t>
  </si>
  <si>
    <t>42</t>
  </si>
  <si>
    <t>734162000v</t>
  </si>
  <si>
    <t>Montáž chemickej úpravy vykurovacej vody do prietoku 1,2 m3/hod</t>
  </si>
  <si>
    <t>-1179539442</t>
  </si>
  <si>
    <t>43</t>
  </si>
  <si>
    <t>422010000900v</t>
  </si>
  <si>
    <t xml:space="preserve">Chemická úprava vykurovacej vody , PN 8, 1,0 m3/hod, 230 V/50 Hz, </t>
  </si>
  <si>
    <t>-1003618831</t>
  </si>
  <si>
    <t>44</t>
  </si>
  <si>
    <t>732199100</t>
  </si>
  <si>
    <t>Montáž orientačného štítka</t>
  </si>
  <si>
    <t>-825885192</t>
  </si>
  <si>
    <t>45</t>
  </si>
  <si>
    <t>548230000900</t>
  </si>
  <si>
    <t>Štítok smaltovaný do 5 písmen, lxv 100x150 mm</t>
  </si>
  <si>
    <t>-514881768</t>
  </si>
  <si>
    <t>46</t>
  </si>
  <si>
    <t>732219235</t>
  </si>
  <si>
    <t>Montáž zásobníkového ohrievača vody pre ohrev pitnej vody v spojení s kotlami a slnečnými kolektormi objem 300 l</t>
  </si>
  <si>
    <t>-981280131</t>
  </si>
  <si>
    <t>47</t>
  </si>
  <si>
    <t>484380000100</t>
  </si>
  <si>
    <t>Ohrievač zásobníkový v spojení s kotlami a solárnym systémom, objem 300 l, PN 10, max. 95/160 oC</t>
  </si>
  <si>
    <t>-1431220171</t>
  </si>
  <si>
    <t>48</t>
  </si>
  <si>
    <t>732331854v</t>
  </si>
  <si>
    <t>Montáž expanznej nádoby pre pitnú vodu tlak 10 barov s vakom objem 25 l</t>
  </si>
  <si>
    <t>-183175788</t>
  </si>
  <si>
    <t>49</t>
  </si>
  <si>
    <t>484620000900</t>
  </si>
  <si>
    <t>Nádoba expanzná pre pitnú vodu typ s vakom 25 l, D 280 mm, v 520 mm, pripojenie G 3/4", 10 bar</t>
  </si>
  <si>
    <t>-888294190</t>
  </si>
  <si>
    <t>50</t>
  </si>
  <si>
    <t>732331864</t>
  </si>
  <si>
    <t>Montáž expanznej nádoby pre solárne systémy tlak 10 barov s vakom objem 25 l</t>
  </si>
  <si>
    <t>1510077013</t>
  </si>
  <si>
    <t>51</t>
  </si>
  <si>
    <t>484620002000</t>
  </si>
  <si>
    <t>Nádoba expanzná s vakom pre solárne systémy typ 25 l, D 280 mm, v 520 mm, pripojenie G 3/4", 10 bar</t>
  </si>
  <si>
    <t>1558530620</t>
  </si>
  <si>
    <t>52</t>
  </si>
  <si>
    <t>732331024</t>
  </si>
  <si>
    <t>Montáž expanznej nádoby tlak 3 bary s membránou 140 l</t>
  </si>
  <si>
    <t>1670404728</t>
  </si>
  <si>
    <t>53</t>
  </si>
  <si>
    <t>484630005900</t>
  </si>
  <si>
    <t>Nádoba expanzná s membránou typ 140 l, D 480 mm, v 902 mm, pripojenie R 1", 3/1,5 bar</t>
  </si>
  <si>
    <t>1012853015</t>
  </si>
  <si>
    <t>54</t>
  </si>
  <si>
    <t>732351000</t>
  </si>
  <si>
    <t>Montáž akumulačného zásobníka vykurovacej vody v spojení s kotlom na pevné palivo objem do 400 l</t>
  </si>
  <si>
    <t>-896139898</t>
  </si>
  <si>
    <t>55</t>
  </si>
  <si>
    <t>484420016600</t>
  </si>
  <si>
    <t>Zásobník akumulačný vykurovacej vody v spojení s kotlom na pevné palivo, objem 200 l, PN 3, max. 110 oC</t>
  </si>
  <si>
    <t>-1102939917</t>
  </si>
  <si>
    <t>56</t>
  </si>
  <si>
    <t>732111432</t>
  </si>
  <si>
    <t xml:space="preserve">Montáž združeného rozdeľovača a zberača     </t>
  </si>
  <si>
    <t>CS CENEKON 2017 02</t>
  </si>
  <si>
    <t>1240720780</t>
  </si>
  <si>
    <t>57</t>
  </si>
  <si>
    <t>4848880101</t>
  </si>
  <si>
    <t>Združený rozdelovače a zberače  2 vetvy, dl. 500mm</t>
  </si>
  <si>
    <t>-1858774435</t>
  </si>
  <si>
    <t>58</t>
  </si>
  <si>
    <t>732610035</t>
  </si>
  <si>
    <t>Montáž 4 solárnych kolektorov plochých na rovnú strechu, na stojato v sklone 25°</t>
  </si>
  <si>
    <t>-1582460137</t>
  </si>
  <si>
    <t>59</t>
  </si>
  <si>
    <t>484720000900</t>
  </si>
  <si>
    <t>Solárny kolektor plochý rámový s absorbčnou plochou 2,3 m2, objem 1,83 l pre vertikálnu montáž</t>
  </si>
  <si>
    <t>-1859242219</t>
  </si>
  <si>
    <t>60</t>
  </si>
  <si>
    <t>732470000</t>
  </si>
  <si>
    <t>Montáž čerpadlovej skupiny pre solárne systémy jednovetvovej G 3/4, 2-12 l/min</t>
  </si>
  <si>
    <t>1338413481</t>
  </si>
  <si>
    <t>61</t>
  </si>
  <si>
    <t>484720024900</t>
  </si>
  <si>
    <t>Čerpadlová skupina jednovetvová s regulátorom pre 4 solárne spotrebiče alebo 4 kolektorové polia, elektronickým čerpadlom a poistným ventilom, 3 ks snímačov, prietok 2-12 l/min, pripojenie3/4" M vonkajšie,</t>
  </si>
  <si>
    <t>-636281844</t>
  </si>
  <si>
    <t>62</t>
  </si>
  <si>
    <t>484720025700</t>
  </si>
  <si>
    <t>Ventil odvzdušňovací automatický, pripojenie G 3/8“M pre solárnu sústavu, spodné napojenie, do 150°C</t>
  </si>
  <si>
    <t>-1149170008</t>
  </si>
  <si>
    <t>63</t>
  </si>
  <si>
    <t>732491011v</t>
  </si>
  <si>
    <t>Montáž kalového čerpadla DN 32, s plavákovým spínačom</t>
  </si>
  <si>
    <t>-2133204661</t>
  </si>
  <si>
    <t>64</t>
  </si>
  <si>
    <t>426130001200v</t>
  </si>
  <si>
    <t>Čerpadlo kalové Rp 1 1/4", 2,36 l/s, 300 W, 230 V/50 Hz</t>
  </si>
  <si>
    <t>128</t>
  </si>
  <si>
    <t>268951864</t>
  </si>
  <si>
    <t>65</t>
  </si>
  <si>
    <t>732890801</t>
  </si>
  <si>
    <t>Vnútrostaveniskové premiestnenie vybúraných hmôt strojovní vodorovne 100 m z objektov výšky do 6 m</t>
  </si>
  <si>
    <t>-363925376</t>
  </si>
  <si>
    <t>66</t>
  </si>
  <si>
    <t>998732101</t>
  </si>
  <si>
    <t>Presun hmôt pre strojovne v objektoch výšky do 6 m</t>
  </si>
  <si>
    <t>859427793</t>
  </si>
  <si>
    <t>733</t>
  </si>
  <si>
    <t>Ústredné kúrenie - rozvodné potrubie</t>
  </si>
  <si>
    <t>67</t>
  </si>
  <si>
    <t>733120815</t>
  </si>
  <si>
    <t>Demontáž potrubia z oceľových rúrok hladkých do priem. 38,  -0,00254t</t>
  </si>
  <si>
    <t>-1105883610</t>
  </si>
  <si>
    <t>68</t>
  </si>
  <si>
    <t>733120819</t>
  </si>
  <si>
    <t>Demontáž potrubia z oceľových rúrok hladkých nad 38 do D 60,3,  -0,00473t</t>
  </si>
  <si>
    <t>-1300429476</t>
  </si>
  <si>
    <t>69</t>
  </si>
  <si>
    <t>733190801</t>
  </si>
  <si>
    <t>Demontáž príslušenstva potrubia, odrezanie objímky dvojitej do DN 50 -0,00072t</t>
  </si>
  <si>
    <t>1820759518</t>
  </si>
  <si>
    <t>70</t>
  </si>
  <si>
    <t>733191918</t>
  </si>
  <si>
    <t>Oprava rozvodov potrubí z oceľových rúrok zaslepenie kovaním a zavarením do DN 65</t>
  </si>
  <si>
    <t>1277060540</t>
  </si>
  <si>
    <t>71</t>
  </si>
  <si>
    <t>733191823</t>
  </si>
  <si>
    <t>Odrezanie strmeňového držiaka do priem. 76 -0,00031t</t>
  </si>
  <si>
    <t>-1862050200</t>
  </si>
  <si>
    <t>72</t>
  </si>
  <si>
    <t>733125003</t>
  </si>
  <si>
    <t>Potrubie z uhlíkovej ocele spájané lisovaním 15x1,2</t>
  </si>
  <si>
    <t>217196552</t>
  </si>
  <si>
    <t>73</t>
  </si>
  <si>
    <t>733125006</t>
  </si>
  <si>
    <t>Potrubie z uhlíkovej ocele spájané lisovaním 18x1,2</t>
  </si>
  <si>
    <t>-46525800</t>
  </si>
  <si>
    <t>74</t>
  </si>
  <si>
    <t>733125009</t>
  </si>
  <si>
    <t>Potrubie z uhlíkovej ocele spájané lisovaním 22x1,5</t>
  </si>
  <si>
    <t>1548278095</t>
  </si>
  <si>
    <t>75</t>
  </si>
  <si>
    <t>733125012</t>
  </si>
  <si>
    <t>Potrubie z uhlíkovej ocele spájané lisovaním 28x1,5</t>
  </si>
  <si>
    <t>-481344967</t>
  </si>
  <si>
    <t>76</t>
  </si>
  <si>
    <t>2301200421v</t>
  </si>
  <si>
    <t>Čistenie potrubia prefúkavaním alebo preplachovaním do DN 40</t>
  </si>
  <si>
    <t>2100270412</t>
  </si>
  <si>
    <t>77</t>
  </si>
  <si>
    <t>733890801</t>
  </si>
  <si>
    <t>Vnútrostav. premiestnenie vybúraných hmôt rozvodov potrubia vodorovne do 100 m z obj. výš. do 6 m</t>
  </si>
  <si>
    <t>648098564</t>
  </si>
  <si>
    <t>78</t>
  </si>
  <si>
    <t>998733101</t>
  </si>
  <si>
    <t>Presun hmôt pre rozvody potrubia v objektoch výšky do 6 m</t>
  </si>
  <si>
    <t>-812347376</t>
  </si>
  <si>
    <t>734</t>
  </si>
  <si>
    <t>Ústredné kúrenie, armatúry.</t>
  </si>
  <si>
    <t>79</t>
  </si>
  <si>
    <t>734100811</t>
  </si>
  <si>
    <t>Demontáž armatúry prírubovej s dvomi prírubami do DN 50,  -0,01400t</t>
  </si>
  <si>
    <t>1231591380</t>
  </si>
  <si>
    <t>80</t>
  </si>
  <si>
    <t>734100812</t>
  </si>
  <si>
    <t>Demontáž armatúry prírubovej s dvomi prírubami nad 50 do DN 100,  -0,03900t</t>
  </si>
  <si>
    <t>-1540469814</t>
  </si>
  <si>
    <t>81</t>
  </si>
  <si>
    <t>734200821</t>
  </si>
  <si>
    <t>Demontáž armatúry závitovej s dvomi závitmi do G 1/2 -0,00045t</t>
  </si>
  <si>
    <t>261275424</t>
  </si>
  <si>
    <t>82</t>
  </si>
  <si>
    <t>734200822</t>
  </si>
  <si>
    <t>Demontáž armatúry závitovej s dvomi závitmi nad 1/2 do G 1,  -0,00110t</t>
  </si>
  <si>
    <t>-2069031561</t>
  </si>
  <si>
    <t>83</t>
  </si>
  <si>
    <t>734200823</t>
  </si>
  <si>
    <t>Demontáž armatúry závitovej s dvomi závitmi nad 1 do G 6/4,  -0,00200t</t>
  </si>
  <si>
    <t>401635544</t>
  </si>
  <si>
    <t>84</t>
  </si>
  <si>
    <t>734420811</t>
  </si>
  <si>
    <t>Demontáž tlakomera so spodným pripojením,  -0,01900t</t>
  </si>
  <si>
    <t>-632029440</t>
  </si>
  <si>
    <t>85</t>
  </si>
  <si>
    <t>734410811</t>
  </si>
  <si>
    <t>Demontáž teplomera s ochranným puzdrom, priameho, rohového a dvojkovového tlakového indikačného -0,00080t</t>
  </si>
  <si>
    <t>-161409215</t>
  </si>
  <si>
    <t>86</t>
  </si>
  <si>
    <t>734209114v</t>
  </si>
  <si>
    <t>Montáž závitovej armatúry s 2 závitmi G 3/4</t>
  </si>
  <si>
    <t>696516058</t>
  </si>
  <si>
    <t>87</t>
  </si>
  <si>
    <t>4849228700v</t>
  </si>
  <si>
    <t>Kombinované odlučovače mikrobublin, nečistot a kalu, 3/4", PN 10, mosadz OT 58</t>
  </si>
  <si>
    <t>278173474</t>
  </si>
  <si>
    <t>88</t>
  </si>
  <si>
    <t>734209115</t>
  </si>
  <si>
    <t>Montáž závitovej armatúry s 2 závitmi G 1</t>
  </si>
  <si>
    <t>772919702</t>
  </si>
  <si>
    <t>89</t>
  </si>
  <si>
    <t>4849228800v</t>
  </si>
  <si>
    <t>Kombinované odlučovače mikrobublin, nečistot a kalu, 1", PN 10, mosadz OT 58</t>
  </si>
  <si>
    <t>-689899859</t>
  </si>
  <si>
    <t>90</t>
  </si>
  <si>
    <t>734412410</t>
  </si>
  <si>
    <t>Montáž merača tepla kompaktného Qn 0,6 G 1/2</t>
  </si>
  <si>
    <t>1043373</t>
  </si>
  <si>
    <t>91</t>
  </si>
  <si>
    <t>389510008300v</t>
  </si>
  <si>
    <t>Merač tepla ultrazvukový 0,6 m3/h, G1/2"</t>
  </si>
  <si>
    <t>-192782599</t>
  </si>
  <si>
    <t>92</t>
  </si>
  <si>
    <t>734412420</t>
  </si>
  <si>
    <t>Montáž merača tepla kompaktného Qn 1,5 G 1/2</t>
  </si>
  <si>
    <t>712155919</t>
  </si>
  <si>
    <t>93</t>
  </si>
  <si>
    <t>389510008400v</t>
  </si>
  <si>
    <t>Merač tepla ultrazvukový 1,5 m3/h, G1/2"</t>
  </si>
  <si>
    <t>1406470086</t>
  </si>
  <si>
    <t>94</t>
  </si>
  <si>
    <t>734221413v</t>
  </si>
  <si>
    <t>Montáž ventilu elektromagnetického, solenoid závitový G 1/2</t>
  </si>
  <si>
    <t>904566060</t>
  </si>
  <si>
    <t>95</t>
  </si>
  <si>
    <t>551310000100</t>
  </si>
  <si>
    <t>Elektromagnetický ventil na vodu 1/2", 230 V, manuálne otvorenie ventilu, IVAR</t>
  </si>
  <si>
    <t>446843727</t>
  </si>
  <si>
    <t>96</t>
  </si>
  <si>
    <t>734391114</t>
  </si>
  <si>
    <t>Ostatné horúcovodné armatúry, kondenzačná slučka závitová STN 13 7531.1 - zahnuté</t>
  </si>
  <si>
    <t>-1595438798</t>
  </si>
  <si>
    <t>97</t>
  </si>
  <si>
    <t>2138738000005</t>
  </si>
  <si>
    <t>Kohút tlakomerový trojcestný</t>
  </si>
  <si>
    <t>-135333855</t>
  </si>
  <si>
    <t>98</t>
  </si>
  <si>
    <t>734424120</t>
  </si>
  <si>
    <t>Montáž tlakomera axiálneho priemer 63 mm</t>
  </si>
  <si>
    <t>-1892186234</t>
  </si>
  <si>
    <t>388430004400</t>
  </si>
  <si>
    <t>Manometer axiálny d 63 mm, pripojenie 1/4" zadné, 0-4 bar, IVAR</t>
  </si>
  <si>
    <t>-468653579</t>
  </si>
  <si>
    <t>100</t>
  </si>
  <si>
    <t>734412130</t>
  </si>
  <si>
    <t>Montáž teplomeru technického axiálneho priemer 63 mm dĺžka 100 mm</t>
  </si>
  <si>
    <t>722944747</t>
  </si>
  <si>
    <t>101</t>
  </si>
  <si>
    <t>388320001500</t>
  </si>
  <si>
    <t>Teplomer axiálny d 63 mm, pripojenie 1/2" zadné s jímkou dĺžky 100 mm, rozsah 0-120 °C, IVAR</t>
  </si>
  <si>
    <t>-1201568408</t>
  </si>
  <si>
    <t>102</t>
  </si>
  <si>
    <t>734291320</t>
  </si>
  <si>
    <t>Montáž filtra závitového G 1/2</t>
  </si>
  <si>
    <t>-2014144573</t>
  </si>
  <si>
    <t>103</t>
  </si>
  <si>
    <t>422010002900</t>
  </si>
  <si>
    <t>Filter závitový, 1/2", PN 20, mosadz OT 58, IVAR</t>
  </si>
  <si>
    <t>1892846985</t>
  </si>
  <si>
    <t>104</t>
  </si>
  <si>
    <t>734291350</t>
  </si>
  <si>
    <t>Montáž filtra závitového G 1 1/4</t>
  </si>
  <si>
    <t>-1772981203</t>
  </si>
  <si>
    <t>105</t>
  </si>
  <si>
    <t>436320002900</t>
  </si>
  <si>
    <t>Filter samočistiaci závitový, 1" MM, pre filtrovanie mechanických nečistôt z pitnej a užitkovej vody, telo mosadz, nádoba filtra C/R – plast</t>
  </si>
  <si>
    <t>-1498829087</t>
  </si>
  <si>
    <t>106</t>
  </si>
  <si>
    <t>734213240</t>
  </si>
  <si>
    <t>Montáž ventilu odvzdušňovacieho závitového automatického G 3/8</t>
  </si>
  <si>
    <t>-1369386625</t>
  </si>
  <si>
    <t>107</t>
  </si>
  <si>
    <t>551210009100</t>
  </si>
  <si>
    <t>Ventil odvzdušňovací automatický 3/8”, armatúry pre uzavreté systémy</t>
  </si>
  <si>
    <t>930164534</t>
  </si>
  <si>
    <t>108</t>
  </si>
  <si>
    <t>734240000</t>
  </si>
  <si>
    <t>Montáž spätnej klapky závitovej G 1/2</t>
  </si>
  <si>
    <t>-2002454135</t>
  </si>
  <si>
    <t>109</t>
  </si>
  <si>
    <t>551190002600</t>
  </si>
  <si>
    <t>Spätná klapka 1/2" FF, Kv 2,00, niklovaná mosadz</t>
  </si>
  <si>
    <t>750794021</t>
  </si>
  <si>
    <t>110</t>
  </si>
  <si>
    <t>734240005</t>
  </si>
  <si>
    <t>Montáž spätnej klapky závitovej G 3/4</t>
  </si>
  <si>
    <t>-358011949</t>
  </si>
  <si>
    <t>111</t>
  </si>
  <si>
    <t>551190000900</t>
  </si>
  <si>
    <t>Spätná klapka vodorovná Clapet, 3/4", mäkké tesnenie, mosadz</t>
  </si>
  <si>
    <t>-42777484</t>
  </si>
  <si>
    <t>112</t>
  </si>
  <si>
    <t>734240010</t>
  </si>
  <si>
    <t>Montáž spätnej klapky závitovej G 1</t>
  </si>
  <si>
    <t>-1900480106</t>
  </si>
  <si>
    <t>113</t>
  </si>
  <si>
    <t>551190001000</t>
  </si>
  <si>
    <t>Spätná klapka vodorovná Clapet, 1", mäkké tesnenie, mosadz</t>
  </si>
  <si>
    <t>1947515489</t>
  </si>
  <si>
    <t>114</t>
  </si>
  <si>
    <t>734240015</t>
  </si>
  <si>
    <t>Montáž spätnej klapky závitovej G 5/4</t>
  </si>
  <si>
    <t>-653223372</t>
  </si>
  <si>
    <t>115</t>
  </si>
  <si>
    <t>551190002900</t>
  </si>
  <si>
    <t>Spätná klapka, 5/4" FF, Kv 21,00, niklovaná mosadz</t>
  </si>
  <si>
    <t>1958391957</t>
  </si>
  <si>
    <t>116</t>
  </si>
  <si>
    <t>734252130</t>
  </si>
  <si>
    <t>Montáž ventilu poistného rohového DN 20/25</t>
  </si>
  <si>
    <t>-307187177</t>
  </si>
  <si>
    <t>117</t>
  </si>
  <si>
    <t>551210024100</t>
  </si>
  <si>
    <t>Ventil poistný pre vykurovanie, 3/4" x 1", 1-2,5 bar, PN16, mosadz</t>
  </si>
  <si>
    <t>-224420801</t>
  </si>
  <si>
    <t>118</t>
  </si>
  <si>
    <t>551210025900</t>
  </si>
  <si>
    <t>Ventil poistný pre teplú vodu, 3/4" x 1", 6-10 bar, PN16, mosadz</t>
  </si>
  <si>
    <t>-112435162</t>
  </si>
  <si>
    <t>119</t>
  </si>
  <si>
    <t>734209114</t>
  </si>
  <si>
    <t>1448119124</t>
  </si>
  <si>
    <t>120</t>
  </si>
  <si>
    <t>5518100056</t>
  </si>
  <si>
    <t>Šraubenie uzatváracie 3/4", PN 10, niklovaná mosadz</t>
  </si>
  <si>
    <t>947613310</t>
  </si>
  <si>
    <t>121</t>
  </si>
  <si>
    <t>734211111</t>
  </si>
  <si>
    <t>Ventil odvzdušňovací závitový vykurovacích telies do G 3/8</t>
  </si>
  <si>
    <t>CS naša</t>
  </si>
  <si>
    <t>995514297</t>
  </si>
  <si>
    <t>122</t>
  </si>
  <si>
    <t>734223110v</t>
  </si>
  <si>
    <t>Montáž ventilu závitového termostatického s 9 stupňami nastavenia, G 3/8</t>
  </si>
  <si>
    <t>1353912182</t>
  </si>
  <si>
    <t>123</t>
  </si>
  <si>
    <t>551210027100v</t>
  </si>
  <si>
    <t>Ventil radiátorový priamy  3/8" s nastaviteľnou reguláciou v 9 stupňoch, pre ústredné vykurovanie</t>
  </si>
  <si>
    <t>-891207000</t>
  </si>
  <si>
    <t>124</t>
  </si>
  <si>
    <t>734223208</t>
  </si>
  <si>
    <t>Montáž termostatickej hlavice jednoduchej</t>
  </si>
  <si>
    <t>-41984937</t>
  </si>
  <si>
    <t>125</t>
  </si>
  <si>
    <t>551280002400v</t>
  </si>
  <si>
    <t>Termostatická hlavica, M30x1,5, rozsah regulácie + 6,5 až 28°C, biela, plast</t>
  </si>
  <si>
    <t>556140086</t>
  </si>
  <si>
    <t>126</t>
  </si>
  <si>
    <t>734223257</t>
  </si>
  <si>
    <t>Montáž zverného šróbenia pre vykurovacie telesá</t>
  </si>
  <si>
    <t>-901997102</t>
  </si>
  <si>
    <t>127</t>
  </si>
  <si>
    <t>197730082300</t>
  </si>
  <si>
    <t>Sada zverného šraubenia so vsuvkou, 1/2"x15x1,2 uhlíková ocel, vonkajší závit, niklovaná mosadz OT 58</t>
  </si>
  <si>
    <t>-1192542811</t>
  </si>
  <si>
    <t>734224006</t>
  </si>
  <si>
    <t>Montáž guľového kohúta závitového G 1/2</t>
  </si>
  <si>
    <t>1089205401</t>
  </si>
  <si>
    <t>129</t>
  </si>
  <si>
    <t>551210044600</t>
  </si>
  <si>
    <t>Guľový ventil 1/2”, páčka červená-chróm</t>
  </si>
  <si>
    <t>-1674264956</t>
  </si>
  <si>
    <t>130</t>
  </si>
  <si>
    <t>734224009</t>
  </si>
  <si>
    <t>Montáž guľového kohúta závitového G 3/4</t>
  </si>
  <si>
    <t>-1829008465</t>
  </si>
  <si>
    <t>131</t>
  </si>
  <si>
    <t>551210044700</t>
  </si>
  <si>
    <t>Guľový ventil 3/4”, páčka červená-chróm</t>
  </si>
  <si>
    <t>384478800</t>
  </si>
  <si>
    <t>132</t>
  </si>
  <si>
    <t>551240010700</t>
  </si>
  <si>
    <t>Guľový kohút so zaistením MK 3/4" - príslušenstvo k expanzným nádobám</t>
  </si>
  <si>
    <t>-504808365</t>
  </si>
  <si>
    <t>133</t>
  </si>
  <si>
    <t>734224012</t>
  </si>
  <si>
    <t>Montáž guľového kohúta závitového G 1</t>
  </si>
  <si>
    <t>215094960</t>
  </si>
  <si>
    <t>134</t>
  </si>
  <si>
    <t>551210044800</t>
  </si>
  <si>
    <t>Guľový ventil 1”, páčka červená-chróm</t>
  </si>
  <si>
    <t>1684115724</t>
  </si>
  <si>
    <t>135</t>
  </si>
  <si>
    <t>551240010800</t>
  </si>
  <si>
    <t>Guľový kohút so zaistením MK 1" - príslušenstvo k expanzným nádobám</t>
  </si>
  <si>
    <t>1753743149</t>
  </si>
  <si>
    <t>136</t>
  </si>
  <si>
    <t>734224015</t>
  </si>
  <si>
    <t>Montáž guľového kohúta závitového G 5/4</t>
  </si>
  <si>
    <t>-1884248858</t>
  </si>
  <si>
    <t>137</t>
  </si>
  <si>
    <t>551210044900</t>
  </si>
  <si>
    <t>Guľový ventil 1 1/4”, páčka červená-chróm</t>
  </si>
  <si>
    <t>-1848842351</t>
  </si>
  <si>
    <t>138</t>
  </si>
  <si>
    <t>734449113</t>
  </si>
  <si>
    <t>Montáž regulátora teploty priameho s jedným snímačom a ventilom DN 25</t>
  </si>
  <si>
    <t>1891410920</t>
  </si>
  <si>
    <t>139</t>
  </si>
  <si>
    <t>551210034400</t>
  </si>
  <si>
    <t>Ventil termostatický zmiešavací pre TÚV, 1" F, + 30-55 °C, PN 10, niklovaná mosadz</t>
  </si>
  <si>
    <t>1535688110</t>
  </si>
  <si>
    <t>140</t>
  </si>
  <si>
    <t>734890801</t>
  </si>
  <si>
    <t>Vnútrostaveniskové premiestnenie vybúraných hmôt armatúr do 6m</t>
  </si>
  <si>
    <t>1948842810</t>
  </si>
  <si>
    <t>141</t>
  </si>
  <si>
    <t>998734101</t>
  </si>
  <si>
    <t>Presun hmôt pre armatúry v objektoch výšky do 6 m</t>
  </si>
  <si>
    <t>1670163435</t>
  </si>
  <si>
    <t>735</t>
  </si>
  <si>
    <t>Ústredné kúrenie - vykurovacie telesá</t>
  </si>
  <si>
    <t>142</t>
  </si>
  <si>
    <t>735151811</t>
  </si>
  <si>
    <t>Demontáž radiátora panelového jednoradového stavebnej dľžky do 1500 mm,  -0,01235t</t>
  </si>
  <si>
    <t>-1471074833</t>
  </si>
  <si>
    <t>143</t>
  </si>
  <si>
    <t>735151812</t>
  </si>
  <si>
    <t>Demontáž radiátora panelového jednoradového stavebnej dľžky nad 1500 do 2820 mm,  -0,02326t</t>
  </si>
  <si>
    <t>791442856</t>
  </si>
  <si>
    <t>144</t>
  </si>
  <si>
    <t>735151821</t>
  </si>
  <si>
    <t>Demontáž radiátora panelového dvojradového stavebnej dľžky do 1500 mm,  -0,02493t</t>
  </si>
  <si>
    <t>-1948640750</t>
  </si>
  <si>
    <t>145</t>
  </si>
  <si>
    <t>735151822</t>
  </si>
  <si>
    <t>Demontáž radiátora panelového dvojradového stavebnej dľžky nad 1500 do 2820 mm,  -0,04675t</t>
  </si>
  <si>
    <t>1561880964</t>
  </si>
  <si>
    <t>146</t>
  </si>
  <si>
    <t>735000912</t>
  </si>
  <si>
    <t>Vyregulovanie dvojregulačného ventilu s termostatickým ovládaním</t>
  </si>
  <si>
    <t>1203471578</t>
  </si>
  <si>
    <t>147</t>
  </si>
  <si>
    <t>735153300</t>
  </si>
  <si>
    <t>Príplatok k cene za odvzdušňovací ventil telies U. S. Steel Košice s príplatkom 8 %</t>
  </si>
  <si>
    <t>1819920441</t>
  </si>
  <si>
    <t>148</t>
  </si>
  <si>
    <t>735154030</t>
  </si>
  <si>
    <t>Montáž vykurovacieho telesa panelového jednoradového výšky 500 mm/ dĺžky 400-600 mm</t>
  </si>
  <si>
    <t>1369267203</t>
  </si>
  <si>
    <t>149</t>
  </si>
  <si>
    <t>484530050026v</t>
  </si>
  <si>
    <t>Teleso vykurovacie doskové jednopanelové oceľové 10S, vxl 500x400 mm s bočným pripojením</t>
  </si>
  <si>
    <t>-1467681898</t>
  </si>
  <si>
    <t>150</t>
  </si>
  <si>
    <t>484530050027v</t>
  </si>
  <si>
    <t>Teleso vykurovacie doskové jednopanelové oceľové 10S, vxl 500x500 mm s bočným pripojením</t>
  </si>
  <si>
    <t>-1066950414</t>
  </si>
  <si>
    <t>151</t>
  </si>
  <si>
    <t>484530048600v</t>
  </si>
  <si>
    <t>Teleso vykurovacie doskové jednopanelové oceľové 10S, vxl 500x600 mm s bočným pripojením</t>
  </si>
  <si>
    <t>-1659438929</t>
  </si>
  <si>
    <t>152</t>
  </si>
  <si>
    <t>484530050036</t>
  </si>
  <si>
    <t>Teleso vykurovacie doskové jednopanelové oceľové 11K, vxl 500x400 mm s bočným pripojením</t>
  </si>
  <si>
    <t>1780490682</t>
  </si>
  <si>
    <t>153</t>
  </si>
  <si>
    <t>484530050037</t>
  </si>
  <si>
    <t>Teleso vykurovacie doskové jednopanelové oceľové 11K, vxl 500x500 mm s bočným pripojením</t>
  </si>
  <si>
    <t>-207269470</t>
  </si>
  <si>
    <t>154</t>
  </si>
  <si>
    <t>484530050038</t>
  </si>
  <si>
    <t>Teleso vykurovacie doskové jednopanelové oceľové 11K, vxl 500x600 mm s bočným pripojením</t>
  </si>
  <si>
    <t>296003746</t>
  </si>
  <si>
    <t>155</t>
  </si>
  <si>
    <t>735154031</t>
  </si>
  <si>
    <t>Montáž vykurovacieho telesa panelového jednoradového výšky 500 mm/ dĺžky 700-900 mm</t>
  </si>
  <si>
    <t>-1952121856</t>
  </si>
  <si>
    <t>156</t>
  </si>
  <si>
    <t>484530048700v</t>
  </si>
  <si>
    <t>Teleso vykurovacie doskové jednopanelové oceľové 10S, vxl 500x700 mm s bočným pripojením</t>
  </si>
  <si>
    <t>935820818</t>
  </si>
  <si>
    <t>157</t>
  </si>
  <si>
    <t>484530050039</t>
  </si>
  <si>
    <t>Teleso vykurovacie doskové jednopanelové oceľové 11K, vxl 500x700 mm s bočným pripojením</t>
  </si>
  <si>
    <t>671428959</t>
  </si>
  <si>
    <t>158</t>
  </si>
  <si>
    <t>484530050040</t>
  </si>
  <si>
    <t>Teleso vykurovacie doskové jednopanelové oceľové 11K, vxl 500x800 mm s bočným pripojením</t>
  </si>
  <si>
    <t>-1834241455</t>
  </si>
  <si>
    <t>159</t>
  </si>
  <si>
    <t>735154130</t>
  </si>
  <si>
    <t>Montáž vykurovacieho telesa panelového dvojradového výšky 500 mm/ dĺžky 400-600 mm</t>
  </si>
  <si>
    <t>-1835025228</t>
  </si>
  <si>
    <t>160</t>
  </si>
  <si>
    <t>484530050101v</t>
  </si>
  <si>
    <t>Teleso vykurovacie doskové dvojpanelové oceľové 20K, vxl 500x400 mm s bočným pripojením</t>
  </si>
  <si>
    <t>1858728238</t>
  </si>
  <si>
    <t>161</t>
  </si>
  <si>
    <t>484530050100v</t>
  </si>
  <si>
    <t>Teleso vykurovacie doskové dvojpanelové oceľové 20K, vxl 500x600 mm s bočným pripojením</t>
  </si>
  <si>
    <t>714766392</t>
  </si>
  <si>
    <t>162</t>
  </si>
  <si>
    <t>735154131</t>
  </si>
  <si>
    <t>Montáž vykurovacieho telesa panelového dvojradového výšky 500 mm/ dĺžky 700-900 mm</t>
  </si>
  <si>
    <t>-1934600099</t>
  </si>
  <si>
    <t>163</t>
  </si>
  <si>
    <t>484530050300v</t>
  </si>
  <si>
    <t>Teleso vykurovacie doskové dvojpanelové oceľové 20K, vxl 500x800 mm s bočným pripojením</t>
  </si>
  <si>
    <t>539868005</t>
  </si>
  <si>
    <t>164</t>
  </si>
  <si>
    <t>484530050400v</t>
  </si>
  <si>
    <t>Teleso vykurovacie doskové dvojpanelové oceľové 20K, vxl 500x900 mm s bočným pripojením</t>
  </si>
  <si>
    <t>-595207860</t>
  </si>
  <si>
    <t>165</t>
  </si>
  <si>
    <t>484530054800</t>
  </si>
  <si>
    <t>Teleso vykurovacie doskové dvojpanelové oceľové 21K, vxl 500x700 mm s bočným pripojením</t>
  </si>
  <si>
    <t>255281386</t>
  </si>
  <si>
    <t>166</t>
  </si>
  <si>
    <t>735158110</t>
  </si>
  <si>
    <t>Vykurovacie telesá panelové, tlaková skúška telesa vodou  jednoradového</t>
  </si>
  <si>
    <t>555458085</t>
  </si>
  <si>
    <t>167</t>
  </si>
  <si>
    <t>735158120</t>
  </si>
  <si>
    <t>Vykurovacie telesá panelové, tlaková skúška telesa vodou  dvojradového</t>
  </si>
  <si>
    <t>936246624</t>
  </si>
  <si>
    <t>168</t>
  </si>
  <si>
    <t>735191910</t>
  </si>
  <si>
    <t>Napustenie vody do vykurovacieho systému vrátane potrubia o v. pl. vykurovacích telies</t>
  </si>
  <si>
    <t>924629808</t>
  </si>
  <si>
    <t>169</t>
  </si>
  <si>
    <t>735890801</t>
  </si>
  <si>
    <t>Vnútrostaveniskové premiestnenie vybúraných hmôt vykurovacích telies do 6m</t>
  </si>
  <si>
    <t>872092320</t>
  </si>
  <si>
    <t>170</t>
  </si>
  <si>
    <t>998735101</t>
  </si>
  <si>
    <t>Presun hmôt pre vykurovacie telesá v objektoch výšky do 6 m</t>
  </si>
  <si>
    <t>-386035781</t>
  </si>
  <si>
    <t>767</t>
  </si>
  <si>
    <t>Konštrukcie doplnkové kovové</t>
  </si>
  <si>
    <t>171</t>
  </si>
  <si>
    <t>767995102v</t>
  </si>
  <si>
    <t>Montáž uchytenie potrubia do steny alebo stropu s dvojdielnymi objímkami do 1 kg</t>
  </si>
  <si>
    <t>kg</t>
  </si>
  <si>
    <t>-1696273920</t>
  </si>
  <si>
    <t>172</t>
  </si>
  <si>
    <t>286710007300</t>
  </si>
  <si>
    <t>Potrubná objímka MP-PI pozinkovaná, rozsah upínania D 25-28 mm, DN potrubia 3/4", M8, EPDM izolant, HILTI</t>
  </si>
  <si>
    <t>-1675019281</t>
  </si>
  <si>
    <t>173</t>
  </si>
  <si>
    <t>286710007200</t>
  </si>
  <si>
    <t>Potrubná objímka MP-PI pozinkovaná, rozsah upínania D 20-24 mm, DN potrubia, 1/2", M8, EPDM izolant, HILTI</t>
  </si>
  <si>
    <t>-1269114994</t>
  </si>
  <si>
    <t>174</t>
  </si>
  <si>
    <t>998767101</t>
  </si>
  <si>
    <t>Presun hmôt pre kovové stavebné doplnkové konštrukcie v objektoch výšky do 6 m</t>
  </si>
  <si>
    <t>CS CENEKON 2018 02</t>
  </si>
  <si>
    <t>2098074032</t>
  </si>
  <si>
    <t>784</t>
  </si>
  <si>
    <t>Maľby</t>
  </si>
  <si>
    <t>175</t>
  </si>
  <si>
    <t>784422271</t>
  </si>
  <si>
    <t>Maľby vápenné základné dvojnásobné, ručne nanášané na jemnozrnný podklad výšky do 3,80 m</t>
  </si>
  <si>
    <t>1975536530</t>
  </si>
  <si>
    <t>Práce a dodávky M</t>
  </si>
  <si>
    <t>23-M</t>
  </si>
  <si>
    <t>Montáže potrubia</t>
  </si>
  <si>
    <t>176</t>
  </si>
  <si>
    <t>230170001</t>
  </si>
  <si>
    <t>Príprava pre skúšku tesnosti DN do - 40</t>
  </si>
  <si>
    <t>úsek</t>
  </si>
  <si>
    <t>1368330139</t>
  </si>
  <si>
    <t>177</t>
  </si>
  <si>
    <t>2301700111v</t>
  </si>
  <si>
    <t>Skúška tesnosti potrubia podľa STN EN 13 480-5, DN do - 40</t>
  </si>
  <si>
    <t>637875216</t>
  </si>
  <si>
    <t>36-M</t>
  </si>
  <si>
    <t>Montáž prevádzkových, meracích a regulačných zariadení</t>
  </si>
  <si>
    <t>178</t>
  </si>
  <si>
    <t>360410420</t>
  </si>
  <si>
    <t>Montáž ponorného snímača teploty pre vodu</t>
  </si>
  <si>
    <t>-349098515</t>
  </si>
  <si>
    <t>179</t>
  </si>
  <si>
    <t>389610002400</t>
  </si>
  <si>
    <t>Snímač teploty ponorný bez ochranného puzdra, Pt100, rozsah použitia -30 až +130°C, montážna dĺžka 100 mm</t>
  </si>
  <si>
    <t>-1217316982</t>
  </si>
  <si>
    <t>180</t>
  </si>
  <si>
    <t>360413003</t>
  </si>
  <si>
    <t>Uvedenie a zablombovanie prietokomeru a snímača</t>
  </si>
  <si>
    <t>-659340079</t>
  </si>
  <si>
    <t>95-M</t>
  </si>
  <si>
    <t>Revízie</t>
  </si>
  <si>
    <t>181</t>
  </si>
  <si>
    <t>950202001v</t>
  </si>
  <si>
    <t>Prvá úradná skúška nádob stabilných o obsahu do 0, 2 m3</t>
  </si>
  <si>
    <t>1838252151</t>
  </si>
  <si>
    <t>182</t>
  </si>
  <si>
    <t>950204001</t>
  </si>
  <si>
    <t>Tlaková skúška tlakových nádob stabilných o obsahu do 0, 2 m3</t>
  </si>
  <si>
    <t>-197585870</t>
  </si>
  <si>
    <t>HZS</t>
  </si>
  <si>
    <t>Hodinové zúčtovacie sadzby</t>
  </si>
  <si>
    <t>183</t>
  </si>
  <si>
    <t>HZS001</t>
  </si>
  <si>
    <t>Uvedenie kotolne do prevádzky a zaškolenie obsluhy</t>
  </si>
  <si>
    <t>súb</t>
  </si>
  <si>
    <t>512</t>
  </si>
  <si>
    <t>-1857094915</t>
  </si>
  <si>
    <t>184</t>
  </si>
  <si>
    <t>HZS002</t>
  </si>
  <si>
    <t>Revízna kniha kotolne</t>
  </si>
  <si>
    <t>994889687</t>
  </si>
  <si>
    <t>185</t>
  </si>
  <si>
    <t>HZS003</t>
  </si>
  <si>
    <t>Prevádzkový poriadok kotolne a bezp. nariadenia</t>
  </si>
  <si>
    <t>-1596791270</t>
  </si>
  <si>
    <t>186</t>
  </si>
  <si>
    <t>HZS004</t>
  </si>
  <si>
    <t>Sprievodná technická dokumentácia</t>
  </si>
  <si>
    <t>-1256545000</t>
  </si>
  <si>
    <t>189</t>
  </si>
  <si>
    <t>HZS005</t>
  </si>
  <si>
    <t>Príprava ku komplexnému vyskúšaniu</t>
  </si>
  <si>
    <t>hod</t>
  </si>
  <si>
    <t>-1522089223</t>
  </si>
  <si>
    <t>190</t>
  </si>
  <si>
    <t>HZS006</t>
  </si>
  <si>
    <t>Komplexné vyskúšanie</t>
  </si>
  <si>
    <t>-1166712408</t>
  </si>
  <si>
    <t>191</t>
  </si>
  <si>
    <t>HZS0061</t>
  </si>
  <si>
    <t>Vykurovacia skúška</t>
  </si>
  <si>
    <t>-93203748</t>
  </si>
  <si>
    <t>Stavba:
Profesia:</t>
  </si>
  <si>
    <t>Zníženie energetickej náročnosti prevádzkovej budovy arboréta Technickej Univerzity vo Zvolene
Vykurovanie</t>
  </si>
  <si>
    <t>Investor::</t>
  </si>
  <si>
    <t xml:space="preserve"> Technická Univerzita vo Zvolene</t>
  </si>
  <si>
    <t>Investor:</t>
  </si>
  <si>
    <t>Vykurovanie</t>
  </si>
  <si>
    <t>Profesia:</t>
  </si>
  <si>
    <t>Kotol automatický s výkon 6,0-18,0 kW, palivo pelety, PN 3, max. 85 oC. 230 V/50 Hz,s flexibilným podávacím dopravníkom a nádobou na popol</t>
  </si>
  <si>
    <t xml:space="preserve"> 18.11.2020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</si>
</sst>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b/>
      <sz val="12"/>
      <color rgb="FF969696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  <font>
      <b/>
      <sz val="11"/>
      <color rgb="FF003366"/>
      <name val="Arial CE"/>
      <family val="2"/>
      <charset val="238"/>
    </font>
    <font>
      <b/>
      <sz val="11"/>
      <name val="Arial CE"/>
      <family val="2"/>
      <charset val="238"/>
    </font>
    <font>
      <sz val="10"/>
      <color rgb="FF969696"/>
      <name val="Arial CE"/>
      <family val="2"/>
      <charset val="238"/>
    </font>
    <font>
      <i/>
      <sz val="9"/>
      <color rgb="FF0000FF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1" fillId="0" borderId="0" applyNumberFormat="0" applyFill="0" applyBorder="0" applyAlignment="0" applyProtection="0"/>
  </cellStyleXfs>
  <cellXfs count="195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Font="1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7" fillId="4" borderId="0" xfId="0" applyFont="1" applyFill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horizontal="right" vertical="center"/>
    </xf>
    <xf numFmtId="4" fontId="20" fillId="0" borderId="0" xfId="0" applyNumberFormat="1" applyFont="1" applyBorder="1" applyAlignment="1">
      <alignment horizontal="right" vertical="center"/>
    </xf>
    <xf numFmtId="4" fontId="15" fillId="0" borderId="0" xfId="0" applyNumberFormat="1" applyFont="1" applyBorder="1" applyAlignment="1">
      <alignment vertical="center"/>
    </xf>
    <xf numFmtId="166" fontId="15" fillId="0" borderId="0" xfId="0" applyNumberFormat="1" applyFont="1" applyBorder="1" applyAlignment="1">
      <alignment vertical="center"/>
    </xf>
    <xf numFmtId="4" fontId="15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4" fillId="0" borderId="19" xfId="0" applyNumberFormat="1" applyFont="1" applyBorder="1" applyAlignment="1">
      <alignment vertical="center"/>
    </xf>
    <xf numFmtId="4" fontId="24" fillId="0" borderId="20" xfId="0" applyNumberFormat="1" applyFont="1" applyBorder="1" applyAlignment="1">
      <alignment vertical="center"/>
    </xf>
    <xf numFmtId="166" fontId="24" fillId="0" borderId="20" xfId="0" applyNumberFormat="1" applyFont="1" applyBorder="1" applyAlignment="1">
      <alignment vertical="center"/>
    </xf>
    <xf numFmtId="4" fontId="24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Protection="1"/>
    <xf numFmtId="0" fontId="25" fillId="0" borderId="0" xfId="0" applyFont="1" applyAlignment="1">
      <alignment horizontal="left" vertical="center"/>
    </xf>
    <xf numFmtId="0" fontId="0" fillId="0" borderId="3" xfId="0" applyFont="1" applyBorder="1" applyAlignment="1">
      <alignment vertical="center" wrapText="1"/>
    </xf>
    <xf numFmtId="4" fontId="1" fillId="0" borderId="0" xfId="0" applyNumberFormat="1" applyFont="1" applyAlignment="1">
      <alignment vertical="center"/>
    </xf>
    <xf numFmtId="0" fontId="1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7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right" vertical="center"/>
    </xf>
    <xf numFmtId="0" fontId="26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Font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167" fontId="27" fillId="0" borderId="12" xfId="0" applyNumberFormat="1" applyFont="1" applyBorder="1" applyAlignment="1"/>
    <xf numFmtId="166" fontId="27" fillId="0" borderId="12" xfId="0" applyNumberFormat="1" applyFont="1" applyBorder="1" applyAlignment="1"/>
    <xf numFmtId="166" fontId="27" fillId="0" borderId="13" xfId="0" applyNumberFormat="1" applyFont="1" applyBorder="1" applyAlignment="1"/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14" xfId="0" applyFont="1" applyBorder="1" applyAlignment="1"/>
    <xf numFmtId="0" fontId="8" fillId="0" borderId="0" xfId="0" applyFont="1" applyBorder="1" applyAlignment="1"/>
    <xf numFmtId="167" fontId="8" fillId="0" borderId="0" xfId="0" applyNumberFormat="1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0" fillId="0" borderId="3" xfId="0" applyFont="1" applyBorder="1" applyAlignment="1" applyProtection="1">
      <alignment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49" fontId="17" fillId="0" borderId="22" xfId="0" applyNumberFormat="1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center" vertical="center" wrapText="1"/>
      <protection locked="0"/>
    </xf>
    <xf numFmtId="167" fontId="17" fillId="0" borderId="22" xfId="0" applyNumberFormat="1" applyFont="1" applyBorder="1" applyAlignment="1" applyProtection="1">
      <alignment vertical="center"/>
      <protection locked="0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167" fontId="18" fillId="0" borderId="0" xfId="0" applyNumberFormat="1" applyFont="1" applyBorder="1" applyAlignment="1">
      <alignment vertical="center"/>
    </xf>
    <xf numFmtId="166" fontId="18" fillId="0" borderId="0" xfId="0" applyNumberFormat="1" applyFont="1" applyBorder="1" applyAlignment="1">
      <alignment vertical="center"/>
    </xf>
    <xf numFmtId="166" fontId="18" fillId="0" borderId="15" xfId="0" applyNumberFormat="1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29" fillId="0" borderId="22" xfId="0" applyFont="1" applyBorder="1" applyAlignment="1" applyProtection="1">
      <alignment horizontal="center" vertical="center"/>
      <protection locked="0"/>
    </xf>
    <xf numFmtId="49" fontId="29" fillId="0" borderId="22" xfId="0" applyNumberFormat="1" applyFont="1" applyBorder="1" applyAlignment="1" applyProtection="1">
      <alignment horizontal="left" vertical="center" wrapText="1"/>
      <protection locked="0"/>
    </xf>
    <xf numFmtId="0" fontId="29" fillId="0" borderId="22" xfId="0" applyFont="1" applyBorder="1" applyAlignment="1" applyProtection="1">
      <alignment horizontal="left" vertical="center" wrapText="1"/>
      <protection locked="0"/>
    </xf>
    <xf numFmtId="0" fontId="29" fillId="0" borderId="22" xfId="0" applyFont="1" applyBorder="1" applyAlignment="1" applyProtection="1">
      <alignment horizontal="center" vertical="center" wrapText="1"/>
      <protection locked="0"/>
    </xf>
    <xf numFmtId="167" fontId="29" fillId="0" borderId="22" xfId="0" applyNumberFormat="1" applyFont="1" applyBorder="1" applyAlignment="1" applyProtection="1">
      <alignment vertical="center"/>
      <protection locked="0"/>
    </xf>
    <xf numFmtId="0" fontId="30" fillId="0" borderId="3" xfId="0" applyFont="1" applyBorder="1" applyAlignment="1">
      <alignment vertical="center"/>
    </xf>
    <xf numFmtId="0" fontId="29" fillId="0" borderId="14" xfId="0" applyFont="1" applyBorder="1" applyAlignment="1">
      <alignment horizontal="left" vertical="center"/>
    </xf>
    <xf numFmtId="0" fontId="18" fillId="0" borderId="19" xfId="0" applyFont="1" applyBorder="1" applyAlignment="1">
      <alignment horizontal="left" vertical="center"/>
    </xf>
    <xf numFmtId="0" fontId="18" fillId="0" borderId="20" xfId="0" applyFont="1" applyBorder="1" applyAlignment="1">
      <alignment horizontal="center" vertical="center"/>
    </xf>
    <xf numFmtId="167" fontId="18" fillId="0" borderId="20" xfId="0" applyNumberFormat="1" applyFont="1" applyBorder="1" applyAlignment="1">
      <alignment vertical="center"/>
    </xf>
    <xf numFmtId="166" fontId="18" fillId="0" borderId="20" xfId="0" applyNumberFormat="1" applyFont="1" applyBorder="1" applyAlignment="1">
      <alignment vertical="center"/>
    </xf>
    <xf numFmtId="166" fontId="18" fillId="0" borderId="21" xfId="0" applyNumberFormat="1" applyFont="1" applyBorder="1" applyAlignment="1">
      <alignment vertical="center"/>
    </xf>
    <xf numFmtId="17" fontId="2" fillId="0" borderId="0" xfId="0" applyNumberFormat="1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5" fillId="0" borderId="22" xfId="0" applyFont="1" applyBorder="1" applyAlignment="1" applyProtection="1">
      <alignment horizontal="left" vertical="center" wrapText="1"/>
      <protection locked="0"/>
    </xf>
    <xf numFmtId="4" fontId="19" fillId="0" borderId="0" xfId="0" applyNumberFormat="1" applyFont="1" applyAlignment="1"/>
    <xf numFmtId="4" fontId="6" fillId="0" borderId="0" xfId="0" applyNumberFormat="1" applyFont="1" applyAlignment="1"/>
    <xf numFmtId="4" fontId="8" fillId="0" borderId="0" xfId="0" applyNumberFormat="1" applyFont="1" applyAlignment="1"/>
    <xf numFmtId="4" fontId="7" fillId="0" borderId="0" xfId="0" applyNumberFormat="1" applyFont="1" applyAlignment="1"/>
    <xf numFmtId="4" fontId="17" fillId="0" borderId="22" xfId="0" applyNumberFormat="1" applyFont="1" applyBorder="1" applyAlignment="1" applyProtection="1">
      <alignment vertical="center"/>
      <protection locked="0"/>
    </xf>
    <xf numFmtId="4" fontId="29" fillId="0" borderId="22" xfId="0" applyNumberFormat="1" applyFont="1" applyBorder="1" applyAlignment="1" applyProtection="1">
      <alignment vertical="center"/>
      <protection locked="0"/>
    </xf>
    <xf numFmtId="4" fontId="30" fillId="0" borderId="22" xfId="0" applyNumberFormat="1" applyFont="1" applyBorder="1" applyAlignment="1" applyProtection="1">
      <alignment vertical="center"/>
      <protection locked="0"/>
    </xf>
    <xf numFmtId="4" fontId="28" fillId="0" borderId="0" xfId="0" applyNumberFormat="1" applyFont="1" applyAlignment="1">
      <alignment vertical="center"/>
    </xf>
    <xf numFmtId="4" fontId="8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0" fillId="0" borderId="0" xfId="0"/>
    <xf numFmtId="0" fontId="0" fillId="0" borderId="5" xfId="0" applyFont="1" applyBorder="1" applyAlignment="1">
      <alignment vertical="center"/>
    </xf>
    <xf numFmtId="0" fontId="0" fillId="0" borderId="0" xfId="0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7" fillId="4" borderId="6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left" vertical="center"/>
    </xf>
    <xf numFmtId="0" fontId="17" fillId="4" borderId="7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right" vertical="center"/>
    </xf>
    <xf numFmtId="0" fontId="17" fillId="4" borderId="8" xfId="0" applyFont="1" applyFill="1" applyBorder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2" fillId="0" borderId="0" xfId="0" applyFont="1" applyAlignment="1">
      <alignment horizontal="left" vertical="center" wrapText="1"/>
    </xf>
    <xf numFmtId="4" fontId="19" fillId="0" borderId="0" xfId="0" applyNumberFormat="1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3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10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4" fontId="13" fillId="0" borderId="0" xfId="0" applyNumberFormat="1" applyFont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33" fillId="0" borderId="0" xfId="0" applyFont="1" applyAlignment="1">
      <alignment horizontal="left" vertical="center" wrapText="1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37</xdr:col>
      <xdr:colOff>0</xdr:colOff>
      <xdr:row>48</xdr:row>
      <xdr:rowOff>95250</xdr:rowOff>
    </xdr:from>
    <xdr:to>
      <xdr:col>40</xdr:col>
      <xdr:colOff>22266</xdr:colOff>
      <xdr:row>58</xdr:row>
      <xdr:rowOff>106943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67625" y="8143875"/>
          <a:ext cx="1451016" cy="14785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171450</xdr:colOff>
      <xdr:row>49</xdr:row>
      <xdr:rowOff>133350</xdr:rowOff>
    </xdr:from>
    <xdr:to>
      <xdr:col>11</xdr:col>
      <xdr:colOff>766103</xdr:colOff>
      <xdr:row>59</xdr:row>
      <xdr:rowOff>97418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10600" y="8305800"/>
          <a:ext cx="1404278" cy="14309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tabSelected="1" topLeftCell="B1" workbookViewId="0">
      <selection activeCell="BG11" sqref="BG11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9" width="25.83203125" hidden="1" customWidth="1"/>
    <col min="50" max="51" width="21.6640625" hidden="1" customWidth="1"/>
    <col min="52" max="53" width="25" hidden="1" customWidth="1"/>
    <col min="54" max="54" width="21.6640625" hidden="1" customWidth="1"/>
    <col min="55" max="55" width="19.1640625" hidden="1" customWidth="1"/>
    <col min="56" max="56" width="25" hidden="1" customWidth="1"/>
    <col min="57" max="57" width="21.6640625" hidden="1" customWidth="1"/>
    <col min="58" max="58" width="19.1640625" hidden="1" customWidth="1"/>
    <col min="59" max="59" width="66.5" customWidth="1"/>
    <col min="71" max="91" width="9.33203125" hidden="1"/>
  </cols>
  <sheetData>
    <row r="1" spans="1:74">
      <c r="A1" s="12" t="s">
        <v>0</v>
      </c>
      <c r="AZ1" s="12" t="s">
        <v>1</v>
      </c>
      <c r="BA1" s="12" t="s">
        <v>2</v>
      </c>
      <c r="BB1" s="12" t="s">
        <v>1</v>
      </c>
      <c r="BT1" s="12" t="s">
        <v>3</v>
      </c>
      <c r="BU1" s="12" t="s">
        <v>4</v>
      </c>
      <c r="BV1" s="12" t="s">
        <v>5</v>
      </c>
    </row>
    <row r="2" spans="1:74" ht="36.950000000000003" customHeight="1">
      <c r="AR2" s="182" t="s">
        <v>6</v>
      </c>
      <c r="AS2" s="180"/>
      <c r="AT2" s="180"/>
      <c r="AU2" s="180"/>
      <c r="AV2" s="180"/>
      <c r="AW2" s="180"/>
      <c r="AX2" s="180"/>
      <c r="AY2" s="180"/>
      <c r="AZ2" s="180"/>
      <c r="BA2" s="180"/>
      <c r="BB2" s="180"/>
      <c r="BC2" s="180"/>
      <c r="BD2" s="180"/>
      <c r="BE2" s="180"/>
      <c r="BF2" s="180"/>
      <c r="BG2" s="180"/>
      <c r="BS2" s="13" t="s">
        <v>7</v>
      </c>
      <c r="BT2" s="13" t="s">
        <v>8</v>
      </c>
    </row>
    <row r="3" spans="1:74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7</v>
      </c>
      <c r="BT3" s="13" t="s">
        <v>8</v>
      </c>
    </row>
    <row r="4" spans="1:74" ht="24.95" customHeight="1">
      <c r="B4" s="16"/>
      <c r="D4" s="17" t="s">
        <v>9</v>
      </c>
      <c r="AR4" s="16"/>
      <c r="AS4" s="18" t="s">
        <v>10</v>
      </c>
      <c r="BS4" s="13" t="s">
        <v>7</v>
      </c>
    </row>
    <row r="5" spans="1:74" ht="12" customHeight="1">
      <c r="B5" s="16"/>
      <c r="D5" s="19" t="s">
        <v>11</v>
      </c>
      <c r="K5" s="179" t="s">
        <v>12</v>
      </c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180"/>
      <c r="AA5" s="180"/>
      <c r="AB5" s="180"/>
      <c r="AC5" s="180"/>
      <c r="AD5" s="180"/>
      <c r="AE5" s="180"/>
      <c r="AF5" s="180"/>
      <c r="AG5" s="180"/>
      <c r="AH5" s="180"/>
      <c r="AI5" s="180"/>
      <c r="AJ5" s="180"/>
      <c r="AK5" s="180"/>
      <c r="AL5" s="180"/>
      <c r="AM5" s="180"/>
      <c r="AN5" s="180"/>
      <c r="AO5" s="180"/>
      <c r="AR5" s="16"/>
      <c r="BS5" s="13" t="s">
        <v>7</v>
      </c>
    </row>
    <row r="6" spans="1:74" ht="36.950000000000003" customHeight="1">
      <c r="B6" s="16"/>
      <c r="D6" s="181" t="s">
        <v>933</v>
      </c>
      <c r="E6" s="181"/>
      <c r="F6" s="181"/>
      <c r="G6" s="181"/>
      <c r="H6" s="181"/>
      <c r="I6" s="181"/>
      <c r="K6" s="181" t="s">
        <v>934</v>
      </c>
      <c r="L6" s="180"/>
      <c r="M6" s="180"/>
      <c r="N6" s="180"/>
      <c r="O6" s="180"/>
      <c r="P6" s="180"/>
      <c r="Q6" s="180"/>
      <c r="R6" s="180"/>
      <c r="S6" s="180"/>
      <c r="T6" s="180"/>
      <c r="U6" s="180"/>
      <c r="V6" s="180"/>
      <c r="W6" s="180"/>
      <c r="X6" s="180"/>
      <c r="Y6" s="180"/>
      <c r="Z6" s="180"/>
      <c r="AA6" s="180"/>
      <c r="AB6" s="180"/>
      <c r="AC6" s="180"/>
      <c r="AD6" s="180"/>
      <c r="AE6" s="180"/>
      <c r="AF6" s="180"/>
      <c r="AG6" s="180"/>
      <c r="AH6" s="180"/>
      <c r="AI6" s="180"/>
      <c r="AJ6" s="180"/>
      <c r="AK6" s="180"/>
      <c r="AL6" s="180"/>
      <c r="AM6" s="180"/>
      <c r="AN6" s="180"/>
      <c r="AO6" s="180"/>
      <c r="AR6" s="16"/>
      <c r="BS6" s="13" t="s">
        <v>7</v>
      </c>
    </row>
    <row r="7" spans="1:74" ht="12" customHeight="1">
      <c r="B7" s="16"/>
      <c r="D7" s="21" t="s">
        <v>15</v>
      </c>
      <c r="K7" s="20" t="s">
        <v>16</v>
      </c>
      <c r="AK7" s="21" t="s">
        <v>17</v>
      </c>
      <c r="AN7" s="20" t="s">
        <v>1</v>
      </c>
      <c r="AR7" s="16"/>
      <c r="BS7" s="13" t="s">
        <v>7</v>
      </c>
    </row>
    <row r="8" spans="1:74" ht="12" customHeight="1">
      <c r="B8" s="16"/>
      <c r="D8" s="21" t="s">
        <v>18</v>
      </c>
      <c r="K8" s="20" t="s">
        <v>19</v>
      </c>
      <c r="AK8" s="21" t="s">
        <v>20</v>
      </c>
      <c r="AN8" s="143" t="s">
        <v>941</v>
      </c>
      <c r="AR8" s="16"/>
      <c r="BS8" s="13" t="s">
        <v>7</v>
      </c>
    </row>
    <row r="9" spans="1:74" ht="14.45" customHeight="1">
      <c r="B9" s="16"/>
      <c r="AR9" s="16"/>
      <c r="BS9" s="13" t="s">
        <v>7</v>
      </c>
    </row>
    <row r="10" spans="1:74" ht="12" customHeight="1">
      <c r="B10" s="16"/>
      <c r="D10" s="21" t="s">
        <v>21</v>
      </c>
      <c r="AK10" s="21" t="s">
        <v>22</v>
      </c>
      <c r="AN10" s="20" t="s">
        <v>1</v>
      </c>
      <c r="AR10" s="16"/>
      <c r="BS10" s="13" t="s">
        <v>7</v>
      </c>
    </row>
    <row r="11" spans="1:74" ht="18.399999999999999" customHeight="1">
      <c r="B11" s="16"/>
      <c r="E11" s="20" t="s">
        <v>23</v>
      </c>
      <c r="AK11" s="21" t="s">
        <v>24</v>
      </c>
      <c r="AN11" s="20" t="s">
        <v>1</v>
      </c>
      <c r="AR11" s="16"/>
      <c r="BS11" s="13" t="s">
        <v>7</v>
      </c>
    </row>
    <row r="12" spans="1:74" ht="6.95" customHeight="1">
      <c r="B12" s="16"/>
      <c r="AR12" s="16"/>
      <c r="BS12" s="13" t="s">
        <v>7</v>
      </c>
    </row>
    <row r="13" spans="1:74" ht="12" customHeight="1">
      <c r="B13" s="16"/>
      <c r="D13" s="21" t="s">
        <v>935</v>
      </c>
      <c r="AK13" s="21" t="s">
        <v>22</v>
      </c>
      <c r="AN13" s="20" t="s">
        <v>1</v>
      </c>
      <c r="AR13" s="16"/>
      <c r="BS13" s="13" t="s">
        <v>7</v>
      </c>
    </row>
    <row r="14" spans="1:74" ht="12.75">
      <c r="B14" s="16"/>
      <c r="E14" s="20" t="s">
        <v>936</v>
      </c>
      <c r="AK14" s="21" t="s">
        <v>24</v>
      </c>
      <c r="AN14" s="20" t="s">
        <v>1</v>
      </c>
      <c r="AR14" s="16"/>
      <c r="BS14" s="13" t="s">
        <v>7</v>
      </c>
    </row>
    <row r="15" spans="1:74" ht="6.95" customHeight="1">
      <c r="B15" s="16"/>
      <c r="AR15" s="16"/>
      <c r="BS15" s="13" t="s">
        <v>3</v>
      </c>
    </row>
    <row r="16" spans="1:74" ht="12" customHeight="1">
      <c r="B16" s="16"/>
      <c r="D16" s="21" t="s">
        <v>26</v>
      </c>
      <c r="AK16" s="21" t="s">
        <v>22</v>
      </c>
      <c r="AN16" s="20" t="s">
        <v>1</v>
      </c>
      <c r="AR16" s="16"/>
      <c r="BS16" s="13" t="s">
        <v>3</v>
      </c>
    </row>
    <row r="17" spans="2:71" ht="18.399999999999999" customHeight="1">
      <c r="B17" s="16"/>
      <c r="E17" s="20" t="s">
        <v>27</v>
      </c>
      <c r="AK17" s="21" t="s">
        <v>24</v>
      </c>
      <c r="AN17" s="20" t="s">
        <v>1</v>
      </c>
      <c r="AR17" s="16"/>
      <c r="BS17" s="13" t="s">
        <v>4</v>
      </c>
    </row>
    <row r="18" spans="2:71" ht="6.95" customHeight="1">
      <c r="B18" s="16"/>
      <c r="AR18" s="16"/>
      <c r="BS18" s="13" t="s">
        <v>28</v>
      </c>
    </row>
    <row r="19" spans="2:71" ht="12" customHeight="1">
      <c r="B19" s="16"/>
      <c r="D19" s="21" t="s">
        <v>29</v>
      </c>
      <c r="AK19" s="21" t="s">
        <v>22</v>
      </c>
      <c r="AN19" s="20" t="s">
        <v>1</v>
      </c>
      <c r="AR19" s="16"/>
      <c r="BS19" s="13" t="s">
        <v>28</v>
      </c>
    </row>
    <row r="20" spans="2:71" ht="18.399999999999999" customHeight="1">
      <c r="B20" s="16"/>
      <c r="E20" s="20" t="s">
        <v>30</v>
      </c>
      <c r="AK20" s="21" t="s">
        <v>24</v>
      </c>
      <c r="AN20" s="20" t="s">
        <v>1</v>
      </c>
      <c r="AR20" s="16"/>
      <c r="BS20" s="13" t="s">
        <v>4</v>
      </c>
    </row>
    <row r="21" spans="2:71" ht="6.95" customHeight="1">
      <c r="B21" s="16"/>
      <c r="AR21" s="16"/>
    </row>
    <row r="22" spans="2:71" ht="12" customHeight="1">
      <c r="B22" s="16"/>
      <c r="D22" s="21" t="s">
        <v>31</v>
      </c>
      <c r="AR22" s="16"/>
    </row>
    <row r="23" spans="2:71" ht="16.5" customHeight="1">
      <c r="B23" s="16"/>
      <c r="E23" s="183" t="s">
        <v>1</v>
      </c>
      <c r="F23" s="183"/>
      <c r="G23" s="183"/>
      <c r="H23" s="183"/>
      <c r="I23" s="183"/>
      <c r="J23" s="183"/>
      <c r="K23" s="183"/>
      <c r="L23" s="183"/>
      <c r="M23" s="183"/>
      <c r="N23" s="183"/>
      <c r="O23" s="183"/>
      <c r="P23" s="183"/>
      <c r="Q23" s="183"/>
      <c r="R23" s="183"/>
      <c r="S23" s="183"/>
      <c r="T23" s="183"/>
      <c r="U23" s="183"/>
      <c r="V23" s="183"/>
      <c r="W23" s="183"/>
      <c r="X23" s="183"/>
      <c r="Y23" s="183"/>
      <c r="Z23" s="183"/>
      <c r="AA23" s="183"/>
      <c r="AB23" s="183"/>
      <c r="AC23" s="183"/>
      <c r="AD23" s="183"/>
      <c r="AE23" s="183"/>
      <c r="AF23" s="183"/>
      <c r="AG23" s="183"/>
      <c r="AH23" s="183"/>
      <c r="AI23" s="183"/>
      <c r="AJ23" s="183"/>
      <c r="AK23" s="183"/>
      <c r="AL23" s="183"/>
      <c r="AM23" s="183"/>
      <c r="AN23" s="183"/>
      <c r="AR23" s="16"/>
    </row>
    <row r="24" spans="2:71" ht="6.95" customHeight="1">
      <c r="B24" s="16"/>
      <c r="AR24" s="16"/>
    </row>
    <row r="25" spans="2:71" ht="6.95" customHeight="1">
      <c r="B25" s="16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R25" s="16"/>
    </row>
    <row r="26" spans="2:71" s="1" customFormat="1" ht="25.9" customHeight="1">
      <c r="B26" s="24"/>
      <c r="D26" s="25" t="s">
        <v>32</v>
      </c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184">
        <f>ROUND(AG94,2)</f>
        <v>0</v>
      </c>
      <c r="AL26" s="185"/>
      <c r="AM26" s="185"/>
      <c r="AN26" s="185"/>
      <c r="AO26" s="185"/>
      <c r="AR26" s="24"/>
    </row>
    <row r="27" spans="2:71" s="1" customFormat="1" ht="6.95" customHeight="1">
      <c r="B27" s="24"/>
      <c r="AR27" s="24"/>
    </row>
    <row r="28" spans="2:71" s="1" customFormat="1" ht="12.75">
      <c r="B28" s="24"/>
      <c r="L28" s="188" t="s">
        <v>33</v>
      </c>
      <c r="M28" s="188"/>
      <c r="N28" s="188"/>
      <c r="O28" s="188"/>
      <c r="P28" s="188"/>
      <c r="W28" s="188" t="s">
        <v>34</v>
      </c>
      <c r="X28" s="188"/>
      <c r="Y28" s="188"/>
      <c r="Z28" s="188"/>
      <c r="AA28" s="188"/>
      <c r="AB28" s="188"/>
      <c r="AC28" s="188"/>
      <c r="AD28" s="188"/>
      <c r="AE28" s="188"/>
      <c r="AK28" s="188" t="s">
        <v>35</v>
      </c>
      <c r="AL28" s="188"/>
      <c r="AM28" s="188"/>
      <c r="AN28" s="188"/>
      <c r="AO28" s="188"/>
      <c r="AR28" s="24"/>
    </row>
    <row r="29" spans="2:71" s="2" customFormat="1" ht="14.45" customHeight="1">
      <c r="B29" s="28"/>
      <c r="D29" s="21" t="s">
        <v>36</v>
      </c>
      <c r="F29" s="21" t="s">
        <v>37</v>
      </c>
      <c r="L29" s="186">
        <v>0.2</v>
      </c>
      <c r="M29" s="187"/>
      <c r="N29" s="187"/>
      <c r="O29" s="187"/>
      <c r="P29" s="187"/>
      <c r="W29" s="189">
        <f>ROUND(BB94, 2)</f>
        <v>0</v>
      </c>
      <c r="X29" s="187"/>
      <c r="Y29" s="187"/>
      <c r="Z29" s="187"/>
      <c r="AA29" s="187"/>
      <c r="AB29" s="187"/>
      <c r="AC29" s="187"/>
      <c r="AD29" s="187"/>
      <c r="AE29" s="187"/>
      <c r="AK29" s="189">
        <f>ROUND(AX94, 2)</f>
        <v>0</v>
      </c>
      <c r="AL29" s="187"/>
      <c r="AM29" s="187"/>
      <c r="AN29" s="187"/>
      <c r="AO29" s="187"/>
      <c r="AR29" s="28"/>
    </row>
    <row r="30" spans="2:71" s="2" customFormat="1" ht="14.45" customHeight="1">
      <c r="B30" s="28"/>
      <c r="F30" s="21" t="s">
        <v>38</v>
      </c>
      <c r="L30" s="186">
        <v>0.2</v>
      </c>
      <c r="M30" s="187"/>
      <c r="N30" s="187"/>
      <c r="O30" s="187"/>
      <c r="P30" s="187"/>
      <c r="W30" s="189">
        <f>ROUND(BC94, 2)</f>
        <v>0</v>
      </c>
      <c r="X30" s="187"/>
      <c r="Y30" s="187"/>
      <c r="Z30" s="187"/>
      <c r="AA30" s="187"/>
      <c r="AB30" s="187"/>
      <c r="AC30" s="187"/>
      <c r="AD30" s="187"/>
      <c r="AE30" s="187"/>
      <c r="AK30" s="189">
        <f>ROUND(AY94, 2)</f>
        <v>0</v>
      </c>
      <c r="AL30" s="187"/>
      <c r="AM30" s="187"/>
      <c r="AN30" s="187"/>
      <c r="AO30" s="187"/>
      <c r="AR30" s="28"/>
    </row>
    <row r="31" spans="2:71" s="2" customFormat="1" ht="14.45" hidden="1" customHeight="1">
      <c r="B31" s="28"/>
      <c r="F31" s="21" t="s">
        <v>39</v>
      </c>
      <c r="L31" s="186">
        <v>0.2</v>
      </c>
      <c r="M31" s="187"/>
      <c r="N31" s="187"/>
      <c r="O31" s="187"/>
      <c r="P31" s="187"/>
      <c r="W31" s="189">
        <f>ROUND(BD94, 2)</f>
        <v>0</v>
      </c>
      <c r="X31" s="187"/>
      <c r="Y31" s="187"/>
      <c r="Z31" s="187"/>
      <c r="AA31" s="187"/>
      <c r="AB31" s="187"/>
      <c r="AC31" s="187"/>
      <c r="AD31" s="187"/>
      <c r="AE31" s="187"/>
      <c r="AK31" s="189">
        <v>0</v>
      </c>
      <c r="AL31" s="187"/>
      <c r="AM31" s="187"/>
      <c r="AN31" s="187"/>
      <c r="AO31" s="187"/>
      <c r="AR31" s="28"/>
    </row>
    <row r="32" spans="2:71" s="2" customFormat="1" ht="14.45" hidden="1" customHeight="1">
      <c r="B32" s="28"/>
      <c r="F32" s="21" t="s">
        <v>40</v>
      </c>
      <c r="L32" s="186">
        <v>0.2</v>
      </c>
      <c r="M32" s="187"/>
      <c r="N32" s="187"/>
      <c r="O32" s="187"/>
      <c r="P32" s="187"/>
      <c r="W32" s="189">
        <f>ROUND(BE94, 2)</f>
        <v>0</v>
      </c>
      <c r="X32" s="187"/>
      <c r="Y32" s="187"/>
      <c r="Z32" s="187"/>
      <c r="AA32" s="187"/>
      <c r="AB32" s="187"/>
      <c r="AC32" s="187"/>
      <c r="AD32" s="187"/>
      <c r="AE32" s="187"/>
      <c r="AK32" s="189">
        <v>0</v>
      </c>
      <c r="AL32" s="187"/>
      <c r="AM32" s="187"/>
      <c r="AN32" s="187"/>
      <c r="AO32" s="187"/>
      <c r="AR32" s="28"/>
    </row>
    <row r="33" spans="2:44" s="2" customFormat="1" ht="14.45" hidden="1" customHeight="1">
      <c r="B33" s="28"/>
      <c r="F33" s="21" t="s">
        <v>41</v>
      </c>
      <c r="L33" s="186">
        <v>0</v>
      </c>
      <c r="M33" s="187"/>
      <c r="N33" s="187"/>
      <c r="O33" s="187"/>
      <c r="P33" s="187"/>
      <c r="W33" s="189">
        <f>ROUND(BF94, 2)</f>
        <v>0</v>
      </c>
      <c r="X33" s="187"/>
      <c r="Y33" s="187"/>
      <c r="Z33" s="187"/>
      <c r="AA33" s="187"/>
      <c r="AB33" s="187"/>
      <c r="AC33" s="187"/>
      <c r="AD33" s="187"/>
      <c r="AE33" s="187"/>
      <c r="AK33" s="189">
        <v>0</v>
      </c>
      <c r="AL33" s="187"/>
      <c r="AM33" s="187"/>
      <c r="AN33" s="187"/>
      <c r="AO33" s="187"/>
      <c r="AR33" s="28"/>
    </row>
    <row r="34" spans="2:44" s="1" customFormat="1" ht="6.95" customHeight="1">
      <c r="B34" s="24"/>
      <c r="AR34" s="24"/>
    </row>
    <row r="35" spans="2:44" s="1" customFormat="1" ht="25.9" customHeight="1">
      <c r="B35" s="24"/>
      <c r="C35" s="29"/>
      <c r="D35" s="30" t="s">
        <v>42</v>
      </c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2" t="s">
        <v>43</v>
      </c>
      <c r="U35" s="31"/>
      <c r="V35" s="31"/>
      <c r="W35" s="31"/>
      <c r="X35" s="190" t="s">
        <v>44</v>
      </c>
      <c r="Y35" s="191"/>
      <c r="Z35" s="191"/>
      <c r="AA35" s="191"/>
      <c r="AB35" s="191"/>
      <c r="AC35" s="31"/>
      <c r="AD35" s="31"/>
      <c r="AE35" s="31"/>
      <c r="AF35" s="31"/>
      <c r="AG35" s="31"/>
      <c r="AH35" s="31"/>
      <c r="AI35" s="31"/>
      <c r="AJ35" s="31"/>
      <c r="AK35" s="192">
        <f>SUM(AK26:AK33)</f>
        <v>0</v>
      </c>
      <c r="AL35" s="191"/>
      <c r="AM35" s="191"/>
      <c r="AN35" s="191"/>
      <c r="AO35" s="193"/>
      <c r="AP35" s="29"/>
      <c r="AQ35" s="29"/>
      <c r="AR35" s="24"/>
    </row>
    <row r="36" spans="2:44" s="1" customFormat="1" ht="6.95" customHeight="1">
      <c r="B36" s="24"/>
      <c r="AR36" s="24"/>
    </row>
    <row r="37" spans="2:44" s="1" customFormat="1" ht="14.45" customHeight="1">
      <c r="B37" s="24"/>
      <c r="AR37" s="24"/>
    </row>
    <row r="38" spans="2:44" ht="14.45" customHeight="1">
      <c r="B38" s="16"/>
      <c r="AR38" s="16"/>
    </row>
    <row r="39" spans="2:44" ht="14.45" customHeight="1">
      <c r="B39" s="16"/>
      <c r="AR39" s="16"/>
    </row>
    <row r="40" spans="2:44" ht="14.45" customHeight="1">
      <c r="B40" s="16"/>
      <c r="AR40" s="16"/>
    </row>
    <row r="41" spans="2:44" ht="14.45" customHeight="1">
      <c r="B41" s="16"/>
      <c r="AR41" s="16"/>
    </row>
    <row r="42" spans="2:44" ht="14.45" customHeight="1">
      <c r="B42" s="16"/>
      <c r="AR42" s="16"/>
    </row>
    <row r="43" spans="2:44" ht="14.45" customHeight="1">
      <c r="B43" s="16"/>
      <c r="AR43" s="16"/>
    </row>
    <row r="44" spans="2:44" ht="14.45" customHeight="1">
      <c r="B44" s="16"/>
      <c r="AR44" s="16"/>
    </row>
    <row r="45" spans="2:44" ht="14.45" customHeight="1">
      <c r="B45" s="16"/>
      <c r="AR45" s="16"/>
    </row>
    <row r="46" spans="2:44" ht="14.45" customHeight="1">
      <c r="B46" s="16"/>
      <c r="AR46" s="16"/>
    </row>
    <row r="47" spans="2:44" ht="14.45" customHeight="1">
      <c r="B47" s="16"/>
      <c r="AR47" s="16"/>
    </row>
    <row r="48" spans="2:44" ht="14.45" customHeight="1">
      <c r="B48" s="16"/>
      <c r="AR48" s="16"/>
    </row>
    <row r="49" spans="2:44" s="1" customFormat="1" ht="14.45" customHeight="1">
      <c r="B49" s="24"/>
      <c r="D49" s="33" t="s">
        <v>45</v>
      </c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3" t="s">
        <v>46</v>
      </c>
      <c r="AI49" s="34"/>
      <c r="AJ49" s="34"/>
      <c r="AK49" s="34"/>
      <c r="AL49" s="34"/>
      <c r="AM49" s="34"/>
      <c r="AN49" s="34"/>
      <c r="AO49" s="34"/>
      <c r="AR49" s="24"/>
    </row>
    <row r="50" spans="2:44">
      <c r="B50" s="16"/>
      <c r="AR50" s="16"/>
    </row>
    <row r="51" spans="2:44">
      <c r="B51" s="16"/>
      <c r="AR51" s="16"/>
    </row>
    <row r="52" spans="2:44">
      <c r="B52" s="16"/>
      <c r="AR52" s="16"/>
    </row>
    <row r="53" spans="2:44">
      <c r="B53" s="16"/>
      <c r="AR53" s="16"/>
    </row>
    <row r="54" spans="2:44">
      <c r="B54" s="16"/>
      <c r="AR54" s="16"/>
    </row>
    <row r="55" spans="2:44">
      <c r="B55" s="16"/>
      <c r="AR55" s="16"/>
    </row>
    <row r="56" spans="2:44">
      <c r="B56" s="16"/>
      <c r="AR56" s="16"/>
    </row>
    <row r="57" spans="2:44">
      <c r="B57" s="16"/>
      <c r="AR57" s="16"/>
    </row>
    <row r="58" spans="2:44">
      <c r="B58" s="16"/>
      <c r="AR58" s="16"/>
    </row>
    <row r="59" spans="2:44">
      <c r="B59" s="16"/>
      <c r="AR59" s="16"/>
    </row>
    <row r="60" spans="2:44" s="1" customFormat="1" ht="12.75">
      <c r="B60" s="24"/>
      <c r="D60" s="35" t="s">
        <v>47</v>
      </c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35" t="s">
        <v>48</v>
      </c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35" t="s">
        <v>47</v>
      </c>
      <c r="AI60" s="26"/>
      <c r="AJ60" s="26"/>
      <c r="AK60" s="26"/>
      <c r="AL60" s="26"/>
      <c r="AM60" s="35" t="s">
        <v>48</v>
      </c>
      <c r="AN60" s="26"/>
      <c r="AO60" s="26"/>
      <c r="AR60" s="24"/>
    </row>
    <row r="61" spans="2:44">
      <c r="B61" s="16"/>
      <c r="AR61" s="16"/>
    </row>
    <row r="62" spans="2:44">
      <c r="B62" s="16"/>
      <c r="AR62" s="16"/>
    </row>
    <row r="63" spans="2:44">
      <c r="B63" s="16"/>
      <c r="AR63" s="16"/>
    </row>
    <row r="64" spans="2:44" s="1" customFormat="1" ht="12.75">
      <c r="B64" s="24"/>
      <c r="D64" s="33" t="s">
        <v>49</v>
      </c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3" t="s">
        <v>50</v>
      </c>
      <c r="AI64" s="34"/>
      <c r="AJ64" s="34"/>
      <c r="AK64" s="34"/>
      <c r="AL64" s="34"/>
      <c r="AM64" s="34"/>
      <c r="AN64" s="34"/>
      <c r="AO64" s="34"/>
      <c r="AR64" s="24"/>
    </row>
    <row r="65" spans="2:44">
      <c r="B65" s="16"/>
      <c r="AR65" s="16"/>
    </row>
    <row r="66" spans="2:44">
      <c r="B66" s="16"/>
      <c r="AR66" s="16"/>
    </row>
    <row r="67" spans="2:44">
      <c r="B67" s="16"/>
      <c r="AR67" s="16"/>
    </row>
    <row r="68" spans="2:44">
      <c r="B68" s="16"/>
      <c r="AR68" s="16"/>
    </row>
    <row r="69" spans="2:44">
      <c r="B69" s="16"/>
      <c r="AR69" s="16"/>
    </row>
    <row r="70" spans="2:44">
      <c r="B70" s="16"/>
      <c r="AR70" s="16"/>
    </row>
    <row r="71" spans="2:44">
      <c r="B71" s="16"/>
      <c r="AR71" s="16"/>
    </row>
    <row r="72" spans="2:44">
      <c r="B72" s="16"/>
      <c r="AR72" s="16"/>
    </row>
    <row r="73" spans="2:44">
      <c r="B73" s="16"/>
      <c r="AR73" s="16"/>
    </row>
    <row r="74" spans="2:44">
      <c r="B74" s="16"/>
      <c r="AR74" s="16"/>
    </row>
    <row r="75" spans="2:44" s="1" customFormat="1" ht="12.75">
      <c r="B75" s="24"/>
      <c r="D75" s="35" t="s">
        <v>47</v>
      </c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35" t="s">
        <v>48</v>
      </c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35" t="s">
        <v>47</v>
      </c>
      <c r="AI75" s="26"/>
      <c r="AJ75" s="26"/>
      <c r="AK75" s="26"/>
      <c r="AL75" s="26"/>
      <c r="AM75" s="35" t="s">
        <v>48</v>
      </c>
      <c r="AN75" s="26"/>
      <c r="AO75" s="26"/>
      <c r="AR75" s="24"/>
    </row>
    <row r="76" spans="2:44" s="1" customFormat="1">
      <c r="B76" s="24"/>
      <c r="AR76" s="24"/>
    </row>
    <row r="77" spans="2:44" s="1" customFormat="1" ht="6.95" customHeight="1">
      <c r="B77" s="36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24"/>
    </row>
    <row r="81" spans="1:90" s="1" customFormat="1" ht="6.95" customHeight="1">
      <c r="B81" s="38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24"/>
    </row>
    <row r="82" spans="1:90" s="1" customFormat="1" ht="24.95" customHeight="1">
      <c r="B82" s="24"/>
      <c r="C82" s="17" t="s">
        <v>51</v>
      </c>
      <c r="AR82" s="24"/>
    </row>
    <row r="83" spans="1:90" s="1" customFormat="1" ht="6.95" customHeight="1">
      <c r="B83" s="24"/>
      <c r="AR83" s="24"/>
    </row>
    <row r="84" spans="1:90" s="3" customFormat="1" ht="12" customHeight="1">
      <c r="B84" s="40"/>
      <c r="C84" s="21" t="s">
        <v>11</v>
      </c>
      <c r="L84" s="3" t="str">
        <f>K5</f>
        <v>1916</v>
      </c>
      <c r="AR84" s="40"/>
    </row>
    <row r="85" spans="1:90" s="4" customFormat="1" ht="36.950000000000003" customHeight="1">
      <c r="B85" s="41"/>
      <c r="C85" s="159" t="s">
        <v>933</v>
      </c>
      <c r="D85" s="159"/>
      <c r="E85" s="159"/>
      <c r="F85" s="159"/>
      <c r="G85" s="159"/>
      <c r="L85" s="159" t="str">
        <f>K6</f>
        <v>Zníženie energetickej náročnosti prevádzkovej budovy arboréta Technickej Univerzity vo Zvolene
Vykurovanie</v>
      </c>
      <c r="M85" s="160"/>
      <c r="N85" s="160"/>
      <c r="O85" s="160"/>
      <c r="P85" s="160"/>
      <c r="Q85" s="160"/>
      <c r="R85" s="160"/>
      <c r="S85" s="160"/>
      <c r="T85" s="160"/>
      <c r="U85" s="160"/>
      <c r="V85" s="160"/>
      <c r="W85" s="160"/>
      <c r="X85" s="160"/>
      <c r="Y85" s="160"/>
      <c r="Z85" s="160"/>
      <c r="AA85" s="160"/>
      <c r="AB85" s="160"/>
      <c r="AC85" s="160"/>
      <c r="AD85" s="160"/>
      <c r="AE85" s="160"/>
      <c r="AF85" s="160"/>
      <c r="AG85" s="160"/>
      <c r="AH85" s="160"/>
      <c r="AI85" s="160"/>
      <c r="AJ85" s="160"/>
      <c r="AK85" s="160"/>
      <c r="AL85" s="160"/>
      <c r="AM85" s="160"/>
      <c r="AN85" s="160"/>
      <c r="AO85" s="160"/>
      <c r="AR85" s="41"/>
    </row>
    <row r="86" spans="1:90" s="1" customFormat="1" ht="6.95" customHeight="1">
      <c r="B86" s="24"/>
      <c r="AR86" s="24"/>
    </row>
    <row r="87" spans="1:90" s="1" customFormat="1" ht="12" customHeight="1">
      <c r="B87" s="24"/>
      <c r="C87" s="21" t="s">
        <v>18</v>
      </c>
      <c r="L87" s="42" t="str">
        <f>IF(K8="","",K8)</f>
        <v>Zvolen, KN C 4395/3</v>
      </c>
      <c r="AI87" s="21" t="s">
        <v>20</v>
      </c>
      <c r="AM87" s="161" t="str">
        <f>IF(AN8= "","",AN8)</f>
        <v xml:space="preserve"> 18.11.2020</v>
      </c>
      <c r="AN87" s="161"/>
      <c r="AR87" s="24"/>
    </row>
    <row r="88" spans="1:90" s="1" customFormat="1" ht="6.95" customHeight="1">
      <c r="B88" s="24"/>
      <c r="AR88" s="24"/>
    </row>
    <row r="89" spans="1:90" s="1" customFormat="1" ht="15.2" customHeight="1">
      <c r="B89" s="24"/>
      <c r="C89" s="21" t="s">
        <v>21</v>
      </c>
      <c r="L89" s="3" t="str">
        <f>IF(E11= "","",E11)</f>
        <v>Ing. Arch. Ľ. Lendvorský</v>
      </c>
      <c r="AI89" s="21" t="s">
        <v>26</v>
      </c>
      <c r="AM89" s="162" t="str">
        <f>IF(E17="","",E17)</f>
        <v>Ing. Ján Šebeň</v>
      </c>
      <c r="AN89" s="163"/>
      <c r="AO89" s="163"/>
      <c r="AP89" s="163"/>
      <c r="AR89" s="24"/>
      <c r="AS89" s="164" t="s">
        <v>52</v>
      </c>
      <c r="AT89" s="165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5"/>
    </row>
    <row r="90" spans="1:90" s="1" customFormat="1" ht="15.2" customHeight="1">
      <c r="B90" s="24"/>
      <c r="C90" s="21" t="s">
        <v>937</v>
      </c>
      <c r="L90" s="3" t="str">
        <f>IF(E14="","",E14)</f>
        <v xml:space="preserve"> Technická Univerzita vo Zvolene</v>
      </c>
      <c r="AI90" s="21" t="s">
        <v>29</v>
      </c>
      <c r="AM90" s="162" t="str">
        <f>IF(E20="","",E20)</f>
        <v>Ing. Juraj Hulina</v>
      </c>
      <c r="AN90" s="163"/>
      <c r="AO90" s="163"/>
      <c r="AP90" s="163"/>
      <c r="AR90" s="24"/>
      <c r="AS90" s="166"/>
      <c r="AT90" s="167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7"/>
    </row>
    <row r="91" spans="1:90" s="1" customFormat="1" ht="10.9" customHeight="1">
      <c r="B91" s="24"/>
      <c r="AR91" s="24"/>
      <c r="AS91" s="166"/>
      <c r="AT91" s="167"/>
      <c r="AU91" s="46"/>
      <c r="AV91" s="46"/>
      <c r="AW91" s="46"/>
      <c r="AX91" s="46"/>
      <c r="AY91" s="46"/>
      <c r="AZ91" s="46"/>
      <c r="BA91" s="46"/>
      <c r="BB91" s="46"/>
      <c r="BC91" s="46"/>
      <c r="BD91" s="46"/>
      <c r="BE91" s="46"/>
      <c r="BF91" s="47"/>
    </row>
    <row r="92" spans="1:90" s="1" customFormat="1" ht="29.25" customHeight="1">
      <c r="B92" s="24"/>
      <c r="C92" s="168" t="s">
        <v>53</v>
      </c>
      <c r="D92" s="169"/>
      <c r="E92" s="169"/>
      <c r="F92" s="169"/>
      <c r="G92" s="169"/>
      <c r="H92" s="48"/>
      <c r="I92" s="170" t="s">
        <v>54</v>
      </c>
      <c r="J92" s="169"/>
      <c r="K92" s="169"/>
      <c r="L92" s="169"/>
      <c r="M92" s="169"/>
      <c r="N92" s="169"/>
      <c r="O92" s="169"/>
      <c r="P92" s="169"/>
      <c r="Q92" s="169"/>
      <c r="R92" s="169"/>
      <c r="S92" s="169"/>
      <c r="T92" s="169"/>
      <c r="U92" s="169"/>
      <c r="V92" s="169"/>
      <c r="W92" s="169"/>
      <c r="X92" s="169"/>
      <c r="Y92" s="169"/>
      <c r="Z92" s="169"/>
      <c r="AA92" s="169"/>
      <c r="AB92" s="169"/>
      <c r="AC92" s="169"/>
      <c r="AD92" s="169"/>
      <c r="AE92" s="169"/>
      <c r="AF92" s="169"/>
      <c r="AG92" s="171" t="s">
        <v>55</v>
      </c>
      <c r="AH92" s="169"/>
      <c r="AI92" s="169"/>
      <c r="AJ92" s="169"/>
      <c r="AK92" s="169"/>
      <c r="AL92" s="169"/>
      <c r="AM92" s="169"/>
      <c r="AN92" s="170" t="s">
        <v>56</v>
      </c>
      <c r="AO92" s="169"/>
      <c r="AP92" s="172"/>
      <c r="AQ92" s="49" t="s">
        <v>57</v>
      </c>
      <c r="AR92" s="24"/>
      <c r="AS92" s="50" t="s">
        <v>58</v>
      </c>
      <c r="AT92" s="51" t="s">
        <v>59</v>
      </c>
      <c r="AU92" s="51" t="s">
        <v>60</v>
      </c>
      <c r="AV92" s="51" t="s">
        <v>61</v>
      </c>
      <c r="AW92" s="51" t="s">
        <v>62</v>
      </c>
      <c r="AX92" s="51" t="s">
        <v>63</v>
      </c>
      <c r="AY92" s="51" t="s">
        <v>64</v>
      </c>
      <c r="AZ92" s="51" t="s">
        <v>65</v>
      </c>
      <c r="BA92" s="51" t="s">
        <v>66</v>
      </c>
      <c r="BB92" s="51" t="s">
        <v>67</v>
      </c>
      <c r="BC92" s="51" t="s">
        <v>68</v>
      </c>
      <c r="BD92" s="51" t="s">
        <v>69</v>
      </c>
      <c r="BE92" s="51" t="s">
        <v>70</v>
      </c>
      <c r="BF92" s="52" t="s">
        <v>71</v>
      </c>
    </row>
    <row r="93" spans="1:90" s="1" customFormat="1" ht="10.9" customHeight="1">
      <c r="B93" s="24"/>
      <c r="AR93" s="24"/>
      <c r="AS93" s="53"/>
      <c r="AT93" s="44"/>
      <c r="AU93" s="44"/>
      <c r="AV93" s="44"/>
      <c r="AW93" s="44"/>
      <c r="AX93" s="44"/>
      <c r="AY93" s="44"/>
      <c r="AZ93" s="44"/>
      <c r="BA93" s="44"/>
      <c r="BB93" s="44"/>
      <c r="BC93" s="44"/>
      <c r="BD93" s="44"/>
      <c r="BE93" s="44"/>
      <c r="BF93" s="45"/>
    </row>
    <row r="94" spans="1:90" s="5" customFormat="1" ht="32.450000000000003" customHeight="1">
      <c r="B94" s="54"/>
      <c r="C94" s="55" t="s">
        <v>72</v>
      </c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  <c r="V94" s="56"/>
      <c r="W94" s="56"/>
      <c r="X94" s="56"/>
      <c r="Y94" s="56"/>
      <c r="Z94" s="56"/>
      <c r="AA94" s="56"/>
      <c r="AB94" s="56"/>
      <c r="AC94" s="56"/>
      <c r="AD94" s="56"/>
      <c r="AE94" s="56"/>
      <c r="AF94" s="56"/>
      <c r="AG94" s="176">
        <f>ROUND(AG95,2)</f>
        <v>0</v>
      </c>
      <c r="AH94" s="176"/>
      <c r="AI94" s="176"/>
      <c r="AJ94" s="176"/>
      <c r="AK94" s="176"/>
      <c r="AL94" s="176"/>
      <c r="AM94" s="176"/>
      <c r="AN94" s="177">
        <f>SUM(AG94,AV94)</f>
        <v>0</v>
      </c>
      <c r="AO94" s="177"/>
      <c r="AP94" s="177"/>
      <c r="AQ94" s="58" t="s">
        <v>1</v>
      </c>
      <c r="AR94" s="54"/>
      <c r="AS94" s="59">
        <f>ROUND(AS95,2)</f>
        <v>0</v>
      </c>
      <c r="AT94" s="60">
        <f>ROUND(AT95,2)</f>
        <v>0</v>
      </c>
      <c r="AU94" s="61">
        <f>ROUND(AU95,2)</f>
        <v>0</v>
      </c>
      <c r="AV94" s="61">
        <f>ROUND(SUM(AX94:AY94),2)</f>
        <v>0</v>
      </c>
      <c r="AW94" s="62">
        <f>ROUND(AW95,5)</f>
        <v>648.21527000000003</v>
      </c>
      <c r="AX94" s="61">
        <f>ROUND(BB94*L29,2)</f>
        <v>0</v>
      </c>
      <c r="AY94" s="61">
        <f>ROUND(BC94*L30,2)</f>
        <v>0</v>
      </c>
      <c r="AZ94" s="61">
        <f>ROUND(BD94*L29,2)</f>
        <v>0</v>
      </c>
      <c r="BA94" s="61">
        <f>ROUND(BE94*L30,2)</f>
        <v>0</v>
      </c>
      <c r="BB94" s="61">
        <f>ROUND(BB95,2)</f>
        <v>0</v>
      </c>
      <c r="BC94" s="61">
        <f>ROUND(BC95,2)</f>
        <v>0</v>
      </c>
      <c r="BD94" s="61">
        <f>ROUND(BD95,2)</f>
        <v>0</v>
      </c>
      <c r="BE94" s="61">
        <f>ROUND(BE95,2)</f>
        <v>0</v>
      </c>
      <c r="BF94" s="63">
        <f>ROUND(BF95,2)</f>
        <v>0</v>
      </c>
      <c r="BS94" s="64" t="s">
        <v>73</v>
      </c>
      <c r="BT94" s="64" t="s">
        <v>74</v>
      </c>
      <c r="BV94" s="64" t="s">
        <v>75</v>
      </c>
      <c r="BW94" s="64" t="s">
        <v>5</v>
      </c>
      <c r="BX94" s="64" t="s">
        <v>76</v>
      </c>
      <c r="CL94" s="64" t="s">
        <v>16</v>
      </c>
    </row>
    <row r="95" spans="1:90" s="6" customFormat="1" ht="40.5" customHeight="1">
      <c r="A95" s="65" t="s">
        <v>77</v>
      </c>
      <c r="B95" s="66"/>
      <c r="C95" s="178" t="s">
        <v>938</v>
      </c>
      <c r="D95" s="178"/>
      <c r="E95" s="178"/>
      <c r="F95" s="178"/>
      <c r="G95" s="178"/>
      <c r="H95" s="178"/>
      <c r="I95" s="67"/>
      <c r="J95" s="175" t="s">
        <v>14</v>
      </c>
      <c r="K95" s="175"/>
      <c r="L95" s="175"/>
      <c r="M95" s="175"/>
      <c r="N95" s="175"/>
      <c r="O95" s="175"/>
      <c r="P95" s="175"/>
      <c r="Q95" s="175"/>
      <c r="R95" s="175"/>
      <c r="S95" s="175"/>
      <c r="T95" s="175"/>
      <c r="U95" s="175"/>
      <c r="V95" s="175"/>
      <c r="W95" s="175"/>
      <c r="X95" s="175"/>
      <c r="Y95" s="175"/>
      <c r="Z95" s="175"/>
      <c r="AA95" s="175"/>
      <c r="AB95" s="175"/>
      <c r="AC95" s="175"/>
      <c r="AD95" s="175"/>
      <c r="AE95" s="175"/>
      <c r="AF95" s="175"/>
      <c r="AG95" s="173">
        <f>'1916 - Zníženie energetic...'!M30</f>
        <v>0</v>
      </c>
      <c r="AH95" s="174"/>
      <c r="AI95" s="174"/>
      <c r="AJ95" s="174"/>
      <c r="AK95" s="174"/>
      <c r="AL95" s="174"/>
      <c r="AM95" s="174"/>
      <c r="AN95" s="173">
        <f>SUM(AG95,AV95)</f>
        <v>0</v>
      </c>
      <c r="AO95" s="174"/>
      <c r="AP95" s="174"/>
      <c r="AQ95" s="68" t="s">
        <v>78</v>
      </c>
      <c r="AR95" s="66"/>
      <c r="AS95" s="69">
        <f>'1916 - Zníženie energetic...'!M28</f>
        <v>0</v>
      </c>
      <c r="AT95" s="70">
        <f>'1916 - Zníženie energetic...'!M29</f>
        <v>0</v>
      </c>
      <c r="AU95" s="70">
        <v>0</v>
      </c>
      <c r="AV95" s="70">
        <f>ROUND(SUM(AX95:AY95),2)</f>
        <v>0</v>
      </c>
      <c r="AW95" s="71">
        <f>'1916 - Zníženie energetic...'!V132</f>
        <v>648.21526700000004</v>
      </c>
      <c r="AX95" s="70">
        <f>'1916 - Zníženie energetic...'!M33</f>
        <v>0</v>
      </c>
      <c r="AY95" s="70">
        <f>'1916 - Zníženie energetic...'!M34</f>
        <v>0</v>
      </c>
      <c r="AZ95" s="70">
        <f>'1916 - Zníženie energetic...'!M35</f>
        <v>0</v>
      </c>
      <c r="BA95" s="70">
        <f>'1916 - Zníženie energetic...'!M36</f>
        <v>0</v>
      </c>
      <c r="BB95" s="70">
        <f>'1916 - Zníženie energetic...'!F33</f>
        <v>0</v>
      </c>
      <c r="BC95" s="70">
        <f>'1916 - Zníženie energetic...'!F34</f>
        <v>0</v>
      </c>
      <c r="BD95" s="70">
        <f>'1916 - Zníženie energetic...'!F35</f>
        <v>0</v>
      </c>
      <c r="BE95" s="70">
        <f>'1916 - Zníženie energetic...'!F36</f>
        <v>0</v>
      </c>
      <c r="BF95" s="72">
        <f>'1916 - Zníženie energetic...'!F37</f>
        <v>0</v>
      </c>
      <c r="BT95" s="73" t="s">
        <v>79</v>
      </c>
      <c r="BU95" s="73" t="s">
        <v>80</v>
      </c>
      <c r="BV95" s="73" t="s">
        <v>75</v>
      </c>
      <c r="BW95" s="73" t="s">
        <v>5</v>
      </c>
      <c r="BX95" s="73" t="s">
        <v>76</v>
      </c>
      <c r="CL95" s="73" t="s">
        <v>16</v>
      </c>
    </row>
    <row r="96" spans="1:90" s="1" customFormat="1" ht="30" customHeight="1">
      <c r="B96" s="24"/>
      <c r="AR96" s="24"/>
    </row>
    <row r="97" spans="2:44" s="1" customFormat="1" ht="6.95" customHeight="1"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24"/>
    </row>
  </sheetData>
  <mergeCells count="42">
    <mergeCell ref="X35:AB35"/>
    <mergeCell ref="AK35:AO35"/>
    <mergeCell ref="D6:I6"/>
    <mergeCell ref="C85:G85"/>
    <mergeCell ref="AK33:AO33"/>
    <mergeCell ref="L33:P33"/>
    <mergeCell ref="W29:AE29"/>
    <mergeCell ref="W32:AE32"/>
    <mergeCell ref="W30:AE30"/>
    <mergeCell ref="W31:AE31"/>
    <mergeCell ref="W33:AE33"/>
    <mergeCell ref="AK30:AO30"/>
    <mergeCell ref="L30:P30"/>
    <mergeCell ref="AK31:AO31"/>
    <mergeCell ref="L31:P31"/>
    <mergeCell ref="AK32:AO32"/>
    <mergeCell ref="L32:P32"/>
    <mergeCell ref="L28:P28"/>
    <mergeCell ref="W28:AE28"/>
    <mergeCell ref="AK28:AO28"/>
    <mergeCell ref="AK29:AO29"/>
    <mergeCell ref="L29:P29"/>
    <mergeCell ref="K5:AO5"/>
    <mergeCell ref="K6:AO6"/>
    <mergeCell ref="AR2:BG2"/>
    <mergeCell ref="E23:AN23"/>
    <mergeCell ref="AK26:AO26"/>
    <mergeCell ref="C92:G92"/>
    <mergeCell ref="I92:AF92"/>
    <mergeCell ref="AG92:AM92"/>
    <mergeCell ref="AN92:AP92"/>
    <mergeCell ref="AN95:AP95"/>
    <mergeCell ref="AG95:AM95"/>
    <mergeCell ref="J95:AF95"/>
    <mergeCell ref="AG94:AM94"/>
    <mergeCell ref="AN94:AP94"/>
    <mergeCell ref="C95:H95"/>
    <mergeCell ref="L85:AO85"/>
    <mergeCell ref="AM87:AN87"/>
    <mergeCell ref="AM89:AP89"/>
    <mergeCell ref="AS89:AT91"/>
    <mergeCell ref="AM90:AP90"/>
  </mergeCells>
  <hyperlinks>
    <hyperlink ref="A95" location="'1916 - Zníženie energetic...'!C2" display="/" xr:uid="{00000000-0004-0000-0000-000000000000}"/>
  </hyperlinks>
  <pageMargins left="0.39370078740157483" right="0.39370078740157483" top="0.39370078740157483" bottom="0.39370078740157483" header="0" footer="0"/>
  <pageSetup paperSize="9" scale="74" fitToHeight="100" orientation="portrait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C343"/>
  <sheetViews>
    <sheetView showGridLines="0" workbookViewId="0">
      <selection activeCell="AG12" sqref="AG12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3.1640625" customWidth="1"/>
    <col min="7" max="7" width="7" customWidth="1"/>
    <col min="8" max="8" width="11.5" customWidth="1"/>
    <col min="9" max="10" width="20.1640625" customWidth="1"/>
    <col min="11" max="12" width="14.1640625" style="156" customWidth="1"/>
    <col min="13" max="13" width="20.1640625" customWidth="1"/>
    <col min="14" max="14" width="15.5" hidden="1" customWidth="1"/>
    <col min="15" max="15" width="9.33203125" customWidth="1"/>
    <col min="16" max="16" width="10.83203125" hidden="1" customWidth="1"/>
    <col min="17" max="17" width="9.33203125" hidden="1" customWidth="1"/>
    <col min="18" max="25" width="14.1640625" hidden="1" customWidth="1"/>
    <col min="26" max="26" width="15.5" hidden="1" customWidth="1"/>
    <col min="27" max="27" width="12.33203125" hidden="1" customWidth="1"/>
    <col min="28" max="28" width="16.33203125" hidden="1" customWidth="1"/>
    <col min="29" max="29" width="12.33203125" hidden="1" customWidth="1"/>
    <col min="30" max="30" width="15" hidden="1" customWidth="1"/>
    <col min="31" max="31" width="11" hidden="1" customWidth="1"/>
    <col min="32" max="32" width="15" hidden="1" customWidth="1"/>
    <col min="33" max="33" width="16.33203125" customWidth="1"/>
    <col min="34" max="44" width="9.33203125" customWidth="1"/>
    <col min="45" max="64" width="9.33203125" hidden="1" customWidth="1"/>
    <col min="65" max="65" width="17" hidden="1" customWidth="1"/>
    <col min="66" max="75" width="9.33203125" hidden="1" customWidth="1"/>
    <col min="76" max="127" width="9.33203125" customWidth="1"/>
  </cols>
  <sheetData>
    <row r="1" spans="1:48">
      <c r="A1" s="74"/>
    </row>
    <row r="2" spans="1:48" ht="36.950000000000003" customHeight="1">
      <c r="O2" s="182" t="s">
        <v>6</v>
      </c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V2" s="13" t="s">
        <v>5</v>
      </c>
    </row>
    <row r="3" spans="1:48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6"/>
      <c r="AV3" s="13" t="s">
        <v>74</v>
      </c>
    </row>
    <row r="4" spans="1:48" ht="24.95" customHeight="1">
      <c r="B4" s="16"/>
      <c r="D4" s="17" t="s">
        <v>81</v>
      </c>
      <c r="O4" s="16"/>
      <c r="P4" s="75" t="s">
        <v>10</v>
      </c>
      <c r="AV4" s="13" t="s">
        <v>3</v>
      </c>
    </row>
    <row r="5" spans="1:48" ht="6.95" customHeight="1">
      <c r="B5" s="16"/>
      <c r="O5" s="16"/>
    </row>
    <row r="6" spans="1:48" s="1" customFormat="1" ht="12" customHeight="1">
      <c r="B6" s="24"/>
      <c r="D6" s="21" t="s">
        <v>13</v>
      </c>
      <c r="O6" s="24"/>
    </row>
    <row r="7" spans="1:48" s="1" customFormat="1" ht="36.950000000000003" customHeight="1">
      <c r="B7" s="24"/>
      <c r="E7" s="194" t="s">
        <v>934</v>
      </c>
      <c r="F7" s="159"/>
      <c r="G7" s="159"/>
      <c r="H7" s="159"/>
      <c r="I7" s="159"/>
      <c r="J7" s="159"/>
      <c r="O7" s="24"/>
    </row>
    <row r="8" spans="1:48" s="1" customFormat="1">
      <c r="B8" s="24"/>
      <c r="O8" s="24"/>
    </row>
    <row r="9" spans="1:48" s="1" customFormat="1" ht="12" customHeight="1">
      <c r="B9" s="24"/>
      <c r="D9" s="21" t="s">
        <v>15</v>
      </c>
      <c r="F9" s="20" t="s">
        <v>16</v>
      </c>
      <c r="I9" s="21" t="s">
        <v>17</v>
      </c>
      <c r="J9" s="20" t="s">
        <v>1</v>
      </c>
      <c r="O9" s="24"/>
    </row>
    <row r="10" spans="1:48" s="1" customFormat="1" ht="12" customHeight="1">
      <c r="B10" s="24"/>
      <c r="D10" s="21" t="s">
        <v>18</v>
      </c>
      <c r="F10" s="20" t="s">
        <v>19</v>
      </c>
      <c r="I10" s="21" t="s">
        <v>20</v>
      </c>
      <c r="J10" s="43">
        <v>44153</v>
      </c>
      <c r="O10" s="24"/>
    </row>
    <row r="11" spans="1:48" s="1" customFormat="1" ht="10.9" customHeight="1">
      <c r="B11" s="24"/>
      <c r="O11" s="24"/>
    </row>
    <row r="12" spans="1:48" s="1" customFormat="1" ht="12" customHeight="1">
      <c r="B12" s="24"/>
      <c r="D12" s="21" t="s">
        <v>21</v>
      </c>
      <c r="I12" s="21" t="s">
        <v>22</v>
      </c>
      <c r="J12" s="20" t="s">
        <v>1</v>
      </c>
      <c r="O12" s="24"/>
    </row>
    <row r="13" spans="1:48" s="1" customFormat="1" ht="18" customHeight="1">
      <c r="B13" s="24"/>
      <c r="E13" s="20" t="s">
        <v>23</v>
      </c>
      <c r="I13" s="21" t="s">
        <v>24</v>
      </c>
      <c r="J13" s="20" t="s">
        <v>1</v>
      </c>
      <c r="O13" s="24"/>
    </row>
    <row r="14" spans="1:48" s="1" customFormat="1" ht="6.95" customHeight="1">
      <c r="B14" s="24"/>
      <c r="O14" s="24"/>
    </row>
    <row r="15" spans="1:48" s="1" customFormat="1" ht="12" customHeight="1">
      <c r="B15" s="24"/>
      <c r="D15" s="21" t="s">
        <v>25</v>
      </c>
      <c r="I15" s="21" t="s">
        <v>22</v>
      </c>
      <c r="J15" s="20" t="str">
        <f>'Rekapitulácia stavby'!AN13</f>
        <v/>
      </c>
      <c r="O15" s="24"/>
    </row>
    <row r="16" spans="1:48" s="1" customFormat="1" ht="18" customHeight="1">
      <c r="B16" s="24"/>
      <c r="E16" s="179" t="str">
        <f>'Rekapitulácia stavby'!E14</f>
        <v xml:space="preserve"> Technická Univerzita vo Zvolene</v>
      </c>
      <c r="F16" s="179"/>
      <c r="G16" s="179"/>
      <c r="H16" s="179"/>
      <c r="I16" s="21" t="s">
        <v>24</v>
      </c>
      <c r="J16" s="20" t="str">
        <f>'Rekapitulácia stavby'!AN14</f>
        <v/>
      </c>
      <c r="O16" s="24"/>
    </row>
    <row r="17" spans="2:15" s="1" customFormat="1" ht="6.95" customHeight="1">
      <c r="B17" s="24"/>
      <c r="O17" s="24"/>
    </row>
    <row r="18" spans="2:15" s="1" customFormat="1" ht="12" customHeight="1">
      <c r="B18" s="24"/>
      <c r="D18" s="21" t="s">
        <v>26</v>
      </c>
      <c r="I18" s="21" t="s">
        <v>22</v>
      </c>
      <c r="J18" s="20" t="s">
        <v>1</v>
      </c>
      <c r="O18" s="24"/>
    </row>
    <row r="19" spans="2:15" s="1" customFormat="1" ht="18" customHeight="1">
      <c r="B19" s="24"/>
      <c r="E19" s="20" t="s">
        <v>27</v>
      </c>
      <c r="I19" s="21" t="s">
        <v>24</v>
      </c>
      <c r="J19" s="20" t="s">
        <v>1</v>
      </c>
      <c r="O19" s="24"/>
    </row>
    <row r="20" spans="2:15" s="1" customFormat="1" ht="6.95" customHeight="1">
      <c r="B20" s="24"/>
      <c r="O20" s="24"/>
    </row>
    <row r="21" spans="2:15" s="1" customFormat="1" ht="12" customHeight="1">
      <c r="B21" s="24"/>
      <c r="D21" s="21" t="s">
        <v>29</v>
      </c>
      <c r="I21" s="21" t="s">
        <v>22</v>
      </c>
      <c r="J21" s="20" t="s">
        <v>1</v>
      </c>
      <c r="O21" s="24"/>
    </row>
    <row r="22" spans="2:15" s="1" customFormat="1" ht="18" customHeight="1">
      <c r="B22" s="24"/>
      <c r="E22" s="20" t="s">
        <v>30</v>
      </c>
      <c r="I22" s="21" t="s">
        <v>24</v>
      </c>
      <c r="J22" s="20" t="s">
        <v>1</v>
      </c>
      <c r="O22" s="24"/>
    </row>
    <row r="23" spans="2:15" s="1" customFormat="1" ht="6.95" customHeight="1">
      <c r="B23" s="24"/>
      <c r="O23" s="24"/>
    </row>
    <row r="24" spans="2:15" s="1" customFormat="1" ht="12" customHeight="1">
      <c r="B24" s="24"/>
      <c r="D24" s="21" t="s">
        <v>31</v>
      </c>
      <c r="O24" s="24"/>
    </row>
    <row r="25" spans="2:15" s="7" customFormat="1" ht="16.5" customHeight="1">
      <c r="B25" s="76"/>
      <c r="E25" s="183" t="s">
        <v>1</v>
      </c>
      <c r="F25" s="183"/>
      <c r="G25" s="183"/>
      <c r="H25" s="183"/>
      <c r="O25" s="76"/>
    </row>
    <row r="26" spans="2:15" s="1" customFormat="1" ht="6.95" customHeight="1">
      <c r="B26" s="24"/>
      <c r="O26" s="24"/>
    </row>
    <row r="27" spans="2:15" s="1" customFormat="1" ht="6.95" customHeight="1">
      <c r="B27" s="2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4"/>
    </row>
    <row r="28" spans="2:15" s="1" customFormat="1" ht="12.75">
      <c r="B28" s="24"/>
      <c r="E28" s="21" t="s">
        <v>82</v>
      </c>
      <c r="M28" s="77">
        <f>I94</f>
        <v>0</v>
      </c>
      <c r="O28" s="24"/>
    </row>
    <row r="29" spans="2:15" s="1" customFormat="1" ht="12.75">
      <c r="B29" s="24"/>
      <c r="E29" s="21" t="s">
        <v>83</v>
      </c>
      <c r="M29" s="77">
        <f>J94</f>
        <v>0</v>
      </c>
      <c r="O29" s="24"/>
    </row>
    <row r="30" spans="2:15" s="1" customFormat="1" ht="25.35" customHeight="1">
      <c r="B30" s="24"/>
      <c r="D30" s="78" t="s">
        <v>32</v>
      </c>
      <c r="M30" s="57">
        <f>ROUND(M132, 2)</f>
        <v>0</v>
      </c>
      <c r="O30" s="24"/>
    </row>
    <row r="31" spans="2:15" s="1" customFormat="1" ht="6.95" customHeight="1">
      <c r="B31" s="2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4"/>
    </row>
    <row r="32" spans="2:15" s="1" customFormat="1" ht="14.45" customHeight="1">
      <c r="B32" s="24"/>
      <c r="F32" s="27" t="s">
        <v>34</v>
      </c>
      <c r="I32" s="27" t="s">
        <v>33</v>
      </c>
      <c r="M32" s="27" t="s">
        <v>35</v>
      </c>
      <c r="O32" s="24"/>
    </row>
    <row r="33" spans="2:15" s="1" customFormat="1" ht="14.45" customHeight="1">
      <c r="B33" s="24"/>
      <c r="D33" s="79" t="s">
        <v>36</v>
      </c>
      <c r="E33" s="21" t="s">
        <v>37</v>
      </c>
      <c r="F33" s="77">
        <f>ROUND((SUM(BG132:BG341)),  2)</f>
        <v>0</v>
      </c>
      <c r="I33" s="80">
        <v>0.2</v>
      </c>
      <c r="M33" s="77">
        <f>ROUND(((SUM(BG132:BG341))*I33),  2)</f>
        <v>0</v>
      </c>
      <c r="O33" s="24"/>
    </row>
    <row r="34" spans="2:15" s="1" customFormat="1" ht="14.45" customHeight="1">
      <c r="B34" s="24"/>
      <c r="E34" s="21" t="s">
        <v>38</v>
      </c>
      <c r="F34" s="77">
        <f>ROUND((SUM(BH132:BH341)),  2)</f>
        <v>0</v>
      </c>
      <c r="I34" s="80">
        <v>0.2</v>
      </c>
      <c r="M34" s="77">
        <f>ROUND(((SUM(BH132:BH341))*I34),  2)</f>
        <v>0</v>
      </c>
      <c r="O34" s="24"/>
    </row>
    <row r="35" spans="2:15" s="1" customFormat="1" ht="14.45" hidden="1" customHeight="1">
      <c r="B35" s="24"/>
      <c r="E35" s="21" t="s">
        <v>39</v>
      </c>
      <c r="F35" s="77">
        <f>ROUND((SUM(BI132:BI341)),  2)</f>
        <v>0</v>
      </c>
      <c r="I35" s="80">
        <v>0.2</v>
      </c>
      <c r="M35" s="77">
        <f>0</f>
        <v>0</v>
      </c>
      <c r="O35" s="24"/>
    </row>
    <row r="36" spans="2:15" s="1" customFormat="1" ht="14.45" hidden="1" customHeight="1">
      <c r="B36" s="24"/>
      <c r="E36" s="21" t="s">
        <v>40</v>
      </c>
      <c r="F36" s="77">
        <f>ROUND((SUM(BJ132:BJ341)),  2)</f>
        <v>0</v>
      </c>
      <c r="I36" s="80">
        <v>0.2</v>
      </c>
      <c r="M36" s="77">
        <f>0</f>
        <v>0</v>
      </c>
      <c r="O36" s="24"/>
    </row>
    <row r="37" spans="2:15" s="1" customFormat="1" ht="14.45" hidden="1" customHeight="1">
      <c r="B37" s="24"/>
      <c r="E37" s="21" t="s">
        <v>41</v>
      </c>
      <c r="F37" s="77">
        <f>ROUND((SUM(BK132:BK341)),  2)</f>
        <v>0</v>
      </c>
      <c r="I37" s="80">
        <v>0</v>
      </c>
      <c r="M37" s="77">
        <f>0</f>
        <v>0</v>
      </c>
      <c r="O37" s="24"/>
    </row>
    <row r="38" spans="2:15" s="1" customFormat="1" ht="6.95" customHeight="1">
      <c r="B38" s="24"/>
      <c r="O38" s="24"/>
    </row>
    <row r="39" spans="2:15" s="1" customFormat="1" ht="25.35" customHeight="1">
      <c r="B39" s="24"/>
      <c r="C39" s="81"/>
      <c r="D39" s="82" t="s">
        <v>42</v>
      </c>
      <c r="E39" s="48"/>
      <c r="F39" s="48"/>
      <c r="G39" s="83" t="s">
        <v>43</v>
      </c>
      <c r="H39" s="84" t="s">
        <v>44</v>
      </c>
      <c r="I39" s="48"/>
      <c r="J39" s="48"/>
      <c r="K39" s="48"/>
      <c r="L39" s="48"/>
      <c r="M39" s="85">
        <f>SUM(M30:M37)</f>
        <v>0</v>
      </c>
      <c r="N39" s="86"/>
      <c r="O39" s="24"/>
    </row>
    <row r="40" spans="2:15" s="1" customFormat="1" ht="14.45" customHeight="1">
      <c r="B40" s="24"/>
      <c r="O40" s="24"/>
    </row>
    <row r="41" spans="2:15" ht="14.45" customHeight="1">
      <c r="B41" s="16"/>
      <c r="O41" s="16"/>
    </row>
    <row r="42" spans="2:15" ht="14.45" customHeight="1">
      <c r="B42" s="16"/>
      <c r="O42" s="16"/>
    </row>
    <row r="43" spans="2:15" ht="14.45" customHeight="1">
      <c r="B43" s="16"/>
      <c r="O43" s="16"/>
    </row>
    <row r="44" spans="2:15" ht="14.45" customHeight="1">
      <c r="B44" s="16"/>
      <c r="O44" s="16"/>
    </row>
    <row r="45" spans="2:15" ht="14.45" customHeight="1">
      <c r="B45" s="16"/>
      <c r="O45" s="16"/>
    </row>
    <row r="46" spans="2:15" ht="14.45" customHeight="1">
      <c r="B46" s="16"/>
      <c r="O46" s="16"/>
    </row>
    <row r="47" spans="2:15" ht="14.45" customHeight="1">
      <c r="B47" s="16"/>
      <c r="O47" s="16"/>
    </row>
    <row r="48" spans="2:15" ht="14.45" customHeight="1">
      <c r="B48" s="16"/>
      <c r="O48" s="16"/>
    </row>
    <row r="49" spans="2:15" ht="14.45" customHeight="1">
      <c r="B49" s="16"/>
      <c r="O49" s="16"/>
    </row>
    <row r="50" spans="2:15" s="1" customFormat="1" ht="14.45" customHeight="1">
      <c r="B50" s="24"/>
      <c r="D50" s="33" t="s">
        <v>45</v>
      </c>
      <c r="E50" s="34"/>
      <c r="F50" s="34"/>
      <c r="G50" s="33" t="s">
        <v>46</v>
      </c>
      <c r="H50" s="34"/>
      <c r="I50" s="34"/>
      <c r="J50" s="34"/>
      <c r="K50" s="34"/>
      <c r="L50" s="34"/>
      <c r="M50" s="34"/>
      <c r="N50" s="34"/>
      <c r="O50" s="24"/>
    </row>
    <row r="51" spans="2:15">
      <c r="B51" s="16"/>
      <c r="O51" s="16"/>
    </row>
    <row r="52" spans="2:15">
      <c r="B52" s="16"/>
      <c r="O52" s="16"/>
    </row>
    <row r="53" spans="2:15">
      <c r="B53" s="16"/>
      <c r="O53" s="16"/>
    </row>
    <row r="54" spans="2:15">
      <c r="B54" s="16"/>
      <c r="O54" s="16"/>
    </row>
    <row r="55" spans="2:15">
      <c r="B55" s="16"/>
      <c r="O55" s="16"/>
    </row>
    <row r="56" spans="2:15">
      <c r="B56" s="16"/>
      <c r="O56" s="16"/>
    </row>
    <row r="57" spans="2:15">
      <c r="B57" s="16"/>
      <c r="O57" s="16"/>
    </row>
    <row r="58" spans="2:15">
      <c r="B58" s="16"/>
      <c r="O58" s="16"/>
    </row>
    <row r="59" spans="2:15">
      <c r="B59" s="16"/>
      <c r="O59" s="16"/>
    </row>
    <row r="60" spans="2:15">
      <c r="B60" s="16"/>
      <c r="O60" s="16"/>
    </row>
    <row r="61" spans="2:15" s="1" customFormat="1" ht="12.75">
      <c r="B61" s="24"/>
      <c r="D61" s="35" t="s">
        <v>47</v>
      </c>
      <c r="E61" s="26"/>
      <c r="F61" s="87" t="s">
        <v>48</v>
      </c>
      <c r="G61" s="35" t="s">
        <v>47</v>
      </c>
      <c r="H61" s="26"/>
      <c r="I61" s="26"/>
      <c r="J61" s="88" t="s">
        <v>48</v>
      </c>
      <c r="K61" s="157"/>
      <c r="L61" s="157"/>
      <c r="M61" s="26"/>
      <c r="N61" s="26"/>
      <c r="O61" s="24"/>
    </row>
    <row r="62" spans="2:15">
      <c r="B62" s="16"/>
      <c r="O62" s="16"/>
    </row>
    <row r="63" spans="2:15">
      <c r="B63" s="16"/>
      <c r="O63" s="16"/>
    </row>
    <row r="64" spans="2:15">
      <c r="B64" s="16"/>
      <c r="O64" s="16"/>
    </row>
    <row r="65" spans="2:15" s="1" customFormat="1" ht="12.75">
      <c r="B65" s="24"/>
      <c r="D65" s="33" t="s">
        <v>49</v>
      </c>
      <c r="E65" s="34"/>
      <c r="F65" s="34"/>
      <c r="G65" s="33" t="s">
        <v>50</v>
      </c>
      <c r="H65" s="34"/>
      <c r="I65" s="34"/>
      <c r="J65" s="34"/>
      <c r="K65" s="34"/>
      <c r="L65" s="34"/>
      <c r="M65" s="34"/>
      <c r="N65" s="34"/>
      <c r="O65" s="24"/>
    </row>
    <row r="66" spans="2:15">
      <c r="B66" s="16"/>
      <c r="O66" s="16"/>
    </row>
    <row r="67" spans="2:15">
      <c r="B67" s="16"/>
      <c r="O67" s="16"/>
    </row>
    <row r="68" spans="2:15">
      <c r="B68" s="16"/>
      <c r="O68" s="16"/>
    </row>
    <row r="69" spans="2:15">
      <c r="B69" s="16"/>
      <c r="O69" s="16"/>
    </row>
    <row r="70" spans="2:15">
      <c r="B70" s="16"/>
      <c r="O70" s="16"/>
    </row>
    <row r="71" spans="2:15">
      <c r="B71" s="16"/>
      <c r="O71" s="16"/>
    </row>
    <row r="72" spans="2:15">
      <c r="B72" s="16"/>
      <c r="O72" s="16"/>
    </row>
    <row r="73" spans="2:15">
      <c r="B73" s="16"/>
      <c r="O73" s="16"/>
    </row>
    <row r="74" spans="2:15">
      <c r="B74" s="16"/>
      <c r="O74" s="16"/>
    </row>
    <row r="75" spans="2:15">
      <c r="B75" s="16"/>
      <c r="O75" s="16"/>
    </row>
    <row r="76" spans="2:15" s="1" customFormat="1" ht="12.75">
      <c r="B76" s="24"/>
      <c r="D76" s="35" t="s">
        <v>47</v>
      </c>
      <c r="E76" s="26"/>
      <c r="F76" s="87" t="s">
        <v>48</v>
      </c>
      <c r="G76" s="35" t="s">
        <v>47</v>
      </c>
      <c r="H76" s="26"/>
      <c r="I76" s="26"/>
      <c r="J76" s="88" t="s">
        <v>48</v>
      </c>
      <c r="K76" s="157"/>
      <c r="L76" s="157"/>
      <c r="M76" s="26"/>
      <c r="N76" s="26"/>
      <c r="O76" s="24"/>
    </row>
    <row r="77" spans="2:15" s="1" customFormat="1" ht="14.45" customHeight="1">
      <c r="B77" s="36"/>
      <c r="C77" s="37"/>
      <c r="D77" s="37"/>
      <c r="E77" s="37"/>
      <c r="F77" s="37"/>
      <c r="G77" s="37"/>
      <c r="H77" s="37"/>
      <c r="I77" s="37"/>
      <c r="J77" s="37"/>
      <c r="M77" s="37"/>
      <c r="N77" s="37"/>
      <c r="O77" s="24"/>
    </row>
    <row r="78" spans="2:15">
      <c r="K78" s="39"/>
      <c r="L78" s="39"/>
    </row>
    <row r="81" spans="2:49" s="1" customFormat="1" ht="6.95" customHeight="1">
      <c r="B81" s="38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24"/>
    </row>
    <row r="82" spans="2:49" s="1" customFormat="1" ht="24.95" customHeight="1">
      <c r="B82" s="24"/>
      <c r="C82" s="17" t="s">
        <v>84</v>
      </c>
      <c r="O82" s="24"/>
    </row>
    <row r="83" spans="2:49" s="1" customFormat="1" ht="6.95" customHeight="1">
      <c r="B83" s="24"/>
      <c r="O83" s="24"/>
    </row>
    <row r="84" spans="2:49" s="1" customFormat="1" ht="16.5" customHeight="1">
      <c r="B84" s="24"/>
      <c r="C84" s="21" t="s">
        <v>13</v>
      </c>
      <c r="E84" s="159" t="s">
        <v>14</v>
      </c>
      <c r="F84" s="159"/>
      <c r="G84" s="159"/>
      <c r="H84" s="159"/>
      <c r="I84" s="159"/>
      <c r="J84" s="159"/>
      <c r="O84" s="24"/>
    </row>
    <row r="85" spans="2:49" s="1" customFormat="1" ht="16.5" customHeight="1">
      <c r="B85" s="24"/>
      <c r="C85" s="144" t="s">
        <v>939</v>
      </c>
      <c r="E85" s="194" t="s">
        <v>938</v>
      </c>
      <c r="F85" s="159"/>
      <c r="G85" s="159"/>
      <c r="H85" s="159"/>
      <c r="I85" s="159"/>
      <c r="J85" s="159"/>
      <c r="O85" s="24"/>
    </row>
    <row r="86" spans="2:49" s="1" customFormat="1" ht="6.95" customHeight="1">
      <c r="B86" s="24"/>
      <c r="O86" s="24"/>
    </row>
    <row r="87" spans="2:49" s="1" customFormat="1" ht="12" customHeight="1">
      <c r="B87" s="24"/>
      <c r="C87" s="21" t="s">
        <v>18</v>
      </c>
      <c r="F87" s="20" t="str">
        <f>F10</f>
        <v>Zvolen, KN C 4395/3</v>
      </c>
      <c r="I87" s="21" t="s">
        <v>20</v>
      </c>
      <c r="J87" s="43">
        <f>IF(J10="","",J10)</f>
        <v>44153</v>
      </c>
      <c r="O87" s="24"/>
    </row>
    <row r="88" spans="2:49" s="1" customFormat="1" ht="6.95" customHeight="1">
      <c r="B88" s="24"/>
      <c r="O88" s="24"/>
    </row>
    <row r="89" spans="2:49" s="1" customFormat="1" ht="15.2" customHeight="1">
      <c r="B89" s="24"/>
      <c r="C89" s="21" t="s">
        <v>21</v>
      </c>
      <c r="F89" s="20" t="str">
        <f>E13</f>
        <v>Ing. Arch. Ľ. Lendvorský</v>
      </c>
      <c r="I89" s="21" t="s">
        <v>26</v>
      </c>
      <c r="J89" s="22" t="str">
        <f>E19</f>
        <v>Ing. Ján Šebeň</v>
      </c>
      <c r="O89" s="24"/>
    </row>
    <row r="90" spans="2:49" s="1" customFormat="1" ht="15.2" customHeight="1">
      <c r="B90" s="24"/>
      <c r="C90" s="21" t="s">
        <v>25</v>
      </c>
      <c r="F90" s="20" t="str">
        <f>IF(E16="","",E16)</f>
        <v xml:space="preserve"> Technická Univerzita vo Zvolene</v>
      </c>
      <c r="I90" s="21" t="s">
        <v>29</v>
      </c>
      <c r="J90" s="22" t="str">
        <f>E22</f>
        <v>Ing. Juraj Hulina</v>
      </c>
      <c r="O90" s="24"/>
    </row>
    <row r="91" spans="2:49" s="1" customFormat="1" ht="10.35" customHeight="1">
      <c r="B91" s="24"/>
      <c r="O91" s="24"/>
    </row>
    <row r="92" spans="2:49" s="1" customFormat="1" ht="29.25" customHeight="1">
      <c r="B92" s="24"/>
      <c r="C92" s="89" t="s">
        <v>85</v>
      </c>
      <c r="D92" s="81"/>
      <c r="E92" s="81"/>
      <c r="F92" s="81"/>
      <c r="G92" s="81"/>
      <c r="H92" s="81"/>
      <c r="I92" s="90" t="s">
        <v>86</v>
      </c>
      <c r="J92" s="90" t="s">
        <v>87</v>
      </c>
      <c r="K92" s="81"/>
      <c r="L92" s="81"/>
      <c r="M92" s="90" t="s">
        <v>88</v>
      </c>
      <c r="N92" s="81"/>
      <c r="O92" s="24"/>
    </row>
    <row r="93" spans="2:49" s="1" customFormat="1" ht="10.35" customHeight="1">
      <c r="B93" s="24"/>
      <c r="O93" s="24"/>
    </row>
    <row r="94" spans="2:49" s="1" customFormat="1" ht="22.9" customHeight="1">
      <c r="B94" s="24"/>
      <c r="C94" s="91" t="s">
        <v>89</v>
      </c>
      <c r="I94" s="57">
        <f t="shared" ref="I94:J96" si="0">K132</f>
        <v>0</v>
      </c>
      <c r="J94" s="57">
        <f t="shared" si="0"/>
        <v>0</v>
      </c>
      <c r="M94" s="57">
        <f>M132</f>
        <v>0</v>
      </c>
      <c r="O94" s="24"/>
      <c r="AW94" s="13" t="s">
        <v>90</v>
      </c>
    </row>
    <row r="95" spans="2:49" s="8" customFormat="1" ht="24.95" customHeight="1">
      <c r="B95" s="92"/>
      <c r="D95" s="93" t="s">
        <v>91</v>
      </c>
      <c r="E95" s="94"/>
      <c r="F95" s="94"/>
      <c r="G95" s="94"/>
      <c r="H95" s="94"/>
      <c r="I95" s="95">
        <f t="shared" si="0"/>
        <v>0</v>
      </c>
      <c r="J95" s="95">
        <f t="shared" si="0"/>
        <v>0</v>
      </c>
      <c r="K95" s="94"/>
      <c r="L95" s="94"/>
      <c r="M95" s="95">
        <f>M133</f>
        <v>0</v>
      </c>
      <c r="O95" s="92"/>
    </row>
    <row r="96" spans="2:49" s="9" customFormat="1" ht="19.899999999999999" customHeight="1">
      <c r="B96" s="96"/>
      <c r="D96" s="97" t="s">
        <v>92</v>
      </c>
      <c r="E96" s="98"/>
      <c r="F96" s="98"/>
      <c r="G96" s="98"/>
      <c r="H96" s="98"/>
      <c r="I96" s="99">
        <f t="shared" si="0"/>
        <v>0</v>
      </c>
      <c r="J96" s="99">
        <f t="shared" si="0"/>
        <v>0</v>
      </c>
      <c r="K96" s="94"/>
      <c r="L96" s="94"/>
      <c r="M96" s="99">
        <f>M134</f>
        <v>0</v>
      </c>
      <c r="O96" s="96"/>
    </row>
    <row r="97" spans="2:22" s="9" customFormat="1" ht="19.899999999999999" customHeight="1">
      <c r="B97" s="96"/>
      <c r="D97" s="97" t="s">
        <v>93</v>
      </c>
      <c r="E97" s="98"/>
      <c r="F97" s="98"/>
      <c r="G97" s="98"/>
      <c r="H97" s="98"/>
      <c r="I97" s="99">
        <f>S136</f>
        <v>0</v>
      </c>
      <c r="J97" s="99">
        <f>L136</f>
        <v>0</v>
      </c>
      <c r="K97" s="94"/>
      <c r="L97" s="94"/>
      <c r="M97" s="99">
        <f>M136</f>
        <v>0</v>
      </c>
      <c r="O97" s="96"/>
    </row>
    <row r="98" spans="2:22" s="9" customFormat="1" ht="19.899999999999999" customHeight="1">
      <c r="B98" s="96"/>
      <c r="D98" s="97" t="s">
        <v>94</v>
      </c>
      <c r="E98" s="98"/>
      <c r="F98" s="98"/>
      <c r="G98" s="98"/>
      <c r="H98" s="98"/>
      <c r="I98" s="99">
        <f>K138</f>
        <v>0</v>
      </c>
      <c r="J98" s="99">
        <f>L138</f>
        <v>0</v>
      </c>
      <c r="K98" s="94"/>
      <c r="L98" s="94"/>
      <c r="M98" s="99">
        <f>M138</f>
        <v>0</v>
      </c>
      <c r="O98" s="96"/>
    </row>
    <row r="99" spans="2:22" s="9" customFormat="1" ht="19.899999999999999" customHeight="1">
      <c r="B99" s="96"/>
      <c r="D99" s="97" t="s">
        <v>95</v>
      </c>
      <c r="E99" s="98"/>
      <c r="F99" s="98"/>
      <c r="G99" s="98"/>
      <c r="H99" s="98"/>
      <c r="I99" s="99">
        <f>K146</f>
        <v>0</v>
      </c>
      <c r="J99" s="99">
        <f>L146</f>
        <v>0</v>
      </c>
      <c r="K99" s="94"/>
      <c r="L99" s="94"/>
      <c r="M99" s="99">
        <f>M146</f>
        <v>0</v>
      </c>
      <c r="O99" s="96"/>
    </row>
    <row r="100" spans="2:22" s="8" customFormat="1" ht="24.95" customHeight="1">
      <c r="B100" s="92"/>
      <c r="D100" s="93" t="s">
        <v>96</v>
      </c>
      <c r="E100" s="94"/>
      <c r="F100" s="94"/>
      <c r="G100" s="94"/>
      <c r="H100" s="94"/>
      <c r="I100" s="95">
        <f>K148</f>
        <v>0</v>
      </c>
      <c r="J100" s="95">
        <f>L148</f>
        <v>0</v>
      </c>
      <c r="K100" s="94"/>
      <c r="L100" s="94"/>
      <c r="M100" s="95">
        <f>M148</f>
        <v>0</v>
      </c>
      <c r="O100" s="92"/>
      <c r="V100" s="155"/>
    </row>
    <row r="101" spans="2:22" s="9" customFormat="1" ht="19.899999999999999" customHeight="1">
      <c r="B101" s="96"/>
      <c r="D101" s="97" t="s">
        <v>97</v>
      </c>
      <c r="E101" s="98"/>
      <c r="F101" s="98"/>
      <c r="G101" s="98"/>
      <c r="H101" s="98"/>
      <c r="I101" s="99">
        <f>K149</f>
        <v>0</v>
      </c>
      <c r="J101" s="99">
        <f>L149</f>
        <v>0</v>
      </c>
      <c r="K101" s="94"/>
      <c r="L101" s="94"/>
      <c r="M101" s="99">
        <f>M149</f>
        <v>0</v>
      </c>
      <c r="O101" s="96"/>
    </row>
    <row r="102" spans="2:22" s="9" customFormat="1" ht="19.899999999999999" customHeight="1">
      <c r="B102" s="96"/>
      <c r="D102" s="97" t="s">
        <v>98</v>
      </c>
      <c r="E102" s="98"/>
      <c r="F102" s="98"/>
      <c r="G102" s="98"/>
      <c r="H102" s="98"/>
      <c r="I102" s="99">
        <f>K157</f>
        <v>0</v>
      </c>
      <c r="J102" s="99">
        <f>L157</f>
        <v>0</v>
      </c>
      <c r="K102" s="94"/>
      <c r="L102" s="94"/>
      <c r="M102" s="99">
        <f>M157</f>
        <v>0</v>
      </c>
      <c r="O102" s="96"/>
    </row>
    <row r="103" spans="2:22" s="9" customFormat="1" ht="19.899999999999999" customHeight="1">
      <c r="B103" s="96"/>
      <c r="D103" s="97" t="s">
        <v>99</v>
      </c>
      <c r="E103" s="98"/>
      <c r="F103" s="98"/>
      <c r="G103" s="98"/>
      <c r="H103" s="98"/>
      <c r="I103" s="99">
        <f>K162</f>
        <v>0</v>
      </c>
      <c r="J103" s="99">
        <f>L162</f>
        <v>0</v>
      </c>
      <c r="K103" s="94"/>
      <c r="L103" s="94"/>
      <c r="M103" s="99">
        <f>M162</f>
        <v>0</v>
      </c>
      <c r="O103" s="96"/>
    </row>
    <row r="104" spans="2:22" s="9" customFormat="1" ht="19.899999999999999" customHeight="1">
      <c r="B104" s="96"/>
      <c r="D104" s="97" t="s">
        <v>100</v>
      </c>
      <c r="E104" s="98"/>
      <c r="F104" s="98"/>
      <c r="G104" s="98"/>
      <c r="H104" s="98"/>
      <c r="I104" s="99">
        <f>K178</f>
        <v>0</v>
      </c>
      <c r="J104" s="99">
        <f>L178</f>
        <v>0</v>
      </c>
      <c r="K104" s="94"/>
      <c r="L104" s="94"/>
      <c r="M104" s="99">
        <f>M178</f>
        <v>0</v>
      </c>
      <c r="O104" s="96"/>
    </row>
    <row r="105" spans="2:22" s="9" customFormat="1" ht="19.899999999999999" customHeight="1">
      <c r="B105" s="96"/>
      <c r="D105" s="97" t="s">
        <v>101</v>
      </c>
      <c r="E105" s="98"/>
      <c r="F105" s="98"/>
      <c r="G105" s="98"/>
      <c r="H105" s="98"/>
      <c r="I105" s="99">
        <f>K209</f>
        <v>0</v>
      </c>
      <c r="J105" s="99">
        <f>L209</f>
        <v>0</v>
      </c>
      <c r="K105" s="94"/>
      <c r="L105" s="94"/>
      <c r="M105" s="99">
        <f>M209</f>
        <v>0</v>
      </c>
      <c r="O105" s="96"/>
    </row>
    <row r="106" spans="2:22" s="9" customFormat="1" ht="19.899999999999999" customHeight="1">
      <c r="B106" s="96"/>
      <c r="D106" s="97" t="s">
        <v>102</v>
      </c>
      <c r="E106" s="98"/>
      <c r="F106" s="98"/>
      <c r="G106" s="98"/>
      <c r="H106" s="98"/>
      <c r="I106" s="99">
        <f>K222</f>
        <v>0</v>
      </c>
      <c r="J106" s="99">
        <f>L222</f>
        <v>0</v>
      </c>
      <c r="K106" s="94"/>
      <c r="L106" s="94"/>
      <c r="M106" s="99">
        <f>M222</f>
        <v>0</v>
      </c>
      <c r="O106" s="96"/>
    </row>
    <row r="107" spans="2:22" s="9" customFormat="1" ht="19.899999999999999" customHeight="1">
      <c r="B107" s="96"/>
      <c r="D107" s="97" t="s">
        <v>103</v>
      </c>
      <c r="E107" s="98"/>
      <c r="F107" s="98"/>
      <c r="G107" s="98"/>
      <c r="H107" s="98"/>
      <c r="I107" s="99">
        <f>K286</f>
        <v>0</v>
      </c>
      <c r="J107" s="99">
        <f>L286</f>
        <v>0</v>
      </c>
      <c r="K107" s="94"/>
      <c r="L107" s="94"/>
      <c r="M107" s="99">
        <f>M286</f>
        <v>0</v>
      </c>
      <c r="O107" s="96"/>
    </row>
    <row r="108" spans="2:22" s="9" customFormat="1" ht="19.899999999999999" customHeight="1">
      <c r="B108" s="96"/>
      <c r="D108" s="97" t="s">
        <v>104</v>
      </c>
      <c r="E108" s="98"/>
      <c r="F108" s="98"/>
      <c r="G108" s="98"/>
      <c r="H108" s="98"/>
      <c r="I108" s="99">
        <f>K316</f>
        <v>0</v>
      </c>
      <c r="J108" s="99">
        <f>L316</f>
        <v>0</v>
      </c>
      <c r="K108" s="94"/>
      <c r="L108" s="94"/>
      <c r="M108" s="99">
        <f>M316</f>
        <v>0</v>
      </c>
      <c r="O108" s="96"/>
    </row>
    <row r="109" spans="2:22" s="9" customFormat="1" ht="19.899999999999999" customHeight="1">
      <c r="B109" s="96"/>
      <c r="D109" s="97" t="s">
        <v>105</v>
      </c>
      <c r="E109" s="98"/>
      <c r="F109" s="98"/>
      <c r="G109" s="98"/>
      <c r="H109" s="98"/>
      <c r="I109" s="99">
        <f>K321</f>
        <v>0</v>
      </c>
      <c r="J109" s="99">
        <f>L321</f>
        <v>0</v>
      </c>
      <c r="K109" s="94"/>
      <c r="L109" s="94"/>
      <c r="M109" s="99">
        <f>M321</f>
        <v>0</v>
      </c>
      <c r="O109" s="96"/>
    </row>
    <row r="110" spans="2:22" s="8" customFormat="1" ht="24.95" customHeight="1">
      <c r="B110" s="92"/>
      <c r="D110" s="93" t="s">
        <v>106</v>
      </c>
      <c r="E110" s="94"/>
      <c r="F110" s="94"/>
      <c r="G110" s="94"/>
      <c r="H110" s="94"/>
      <c r="I110" s="95">
        <f>K323</f>
        <v>0</v>
      </c>
      <c r="J110" s="95">
        <f>L323</f>
        <v>0</v>
      </c>
      <c r="K110" s="94"/>
      <c r="L110" s="94"/>
      <c r="M110" s="95">
        <f>M323</f>
        <v>0</v>
      </c>
      <c r="O110" s="92"/>
    </row>
    <row r="111" spans="2:22" s="9" customFormat="1" ht="19.899999999999999" customHeight="1">
      <c r="B111" s="96"/>
      <c r="D111" s="97" t="s">
        <v>107</v>
      </c>
      <c r="E111" s="98"/>
      <c r="F111" s="98"/>
      <c r="G111" s="98"/>
      <c r="H111" s="98"/>
      <c r="I111" s="99">
        <f>K324</f>
        <v>0</v>
      </c>
      <c r="J111" s="99">
        <f>L324</f>
        <v>0</v>
      </c>
      <c r="K111" s="94"/>
      <c r="L111" s="94"/>
      <c r="M111" s="99">
        <f>M324</f>
        <v>0</v>
      </c>
      <c r="O111" s="96"/>
    </row>
    <row r="112" spans="2:22" s="9" customFormat="1" ht="19.899999999999999" customHeight="1">
      <c r="B112" s="96"/>
      <c r="D112" s="97" t="s">
        <v>108</v>
      </c>
      <c r="E112" s="98"/>
      <c r="F112" s="98"/>
      <c r="G112" s="98"/>
      <c r="H112" s="98"/>
      <c r="I112" s="99">
        <f>K327</f>
        <v>0</v>
      </c>
      <c r="J112" s="99">
        <f>L327</f>
        <v>0</v>
      </c>
      <c r="K112" s="94"/>
      <c r="L112" s="94"/>
      <c r="M112" s="99">
        <f>M327</f>
        <v>0</v>
      </c>
      <c r="O112" s="96"/>
    </row>
    <row r="113" spans="2:15" s="9" customFormat="1" ht="19.899999999999999" customHeight="1">
      <c r="B113" s="96"/>
      <c r="D113" s="97" t="s">
        <v>109</v>
      </c>
      <c r="E113" s="98"/>
      <c r="F113" s="98"/>
      <c r="G113" s="98"/>
      <c r="H113" s="98"/>
      <c r="I113" s="99">
        <f>K331</f>
        <v>0</v>
      </c>
      <c r="J113" s="99">
        <f>L331</f>
        <v>0</v>
      </c>
      <c r="K113" s="94"/>
      <c r="L113" s="94"/>
      <c r="M113" s="99">
        <f>M331</f>
        <v>0</v>
      </c>
      <c r="O113" s="96"/>
    </row>
    <row r="114" spans="2:15" s="8" customFormat="1" ht="24.95" customHeight="1">
      <c r="B114" s="92"/>
      <c r="D114" s="93" t="s">
        <v>110</v>
      </c>
      <c r="E114" s="94"/>
      <c r="F114" s="94"/>
      <c r="G114" s="94"/>
      <c r="H114" s="94"/>
      <c r="I114" s="95">
        <f>K334</f>
        <v>0</v>
      </c>
      <c r="J114" s="95">
        <f>L334</f>
        <v>0</v>
      </c>
      <c r="K114" s="94"/>
      <c r="L114" s="94"/>
      <c r="M114" s="95">
        <f>M334</f>
        <v>0</v>
      </c>
      <c r="O114" s="92"/>
    </row>
    <row r="115" spans="2:15" s="1" customFormat="1" ht="21.75" customHeight="1">
      <c r="B115" s="24"/>
      <c r="O115" s="24"/>
    </row>
    <row r="116" spans="2:15" s="1" customFormat="1" ht="6.95" customHeight="1">
      <c r="B116" s="36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24"/>
    </row>
    <row r="120" spans="2:15" s="1" customFormat="1" ht="6.95" customHeight="1">
      <c r="B120" s="38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24"/>
    </row>
    <row r="121" spans="2:15" s="1" customFormat="1" ht="24.95" customHeight="1">
      <c r="B121" s="24"/>
      <c r="C121" s="17" t="s">
        <v>111</v>
      </c>
      <c r="O121" s="24"/>
    </row>
    <row r="122" spans="2:15" s="1" customFormat="1" ht="6.95" customHeight="1">
      <c r="B122" s="24"/>
      <c r="O122" s="24"/>
    </row>
    <row r="123" spans="2:15" s="1" customFormat="1" ht="12" customHeight="1">
      <c r="B123" s="24"/>
      <c r="C123" s="21" t="s">
        <v>13</v>
      </c>
      <c r="O123" s="24"/>
    </row>
    <row r="124" spans="2:15" s="1" customFormat="1" ht="30.75" customHeight="1">
      <c r="B124" s="24"/>
      <c r="E124" s="159" t="str">
        <f>E7</f>
        <v>Zníženie energetickej náročnosti prevádzkovej budovy arboréta Technickej Univerzity vo Zvolene
Vykurovanie</v>
      </c>
      <c r="F124" s="159"/>
      <c r="G124" s="159"/>
      <c r="H124" s="159"/>
      <c r="I124" s="159"/>
      <c r="J124" s="159"/>
      <c r="O124" s="24"/>
    </row>
    <row r="125" spans="2:15" s="1" customFormat="1" ht="6.95" customHeight="1">
      <c r="B125" s="24"/>
      <c r="O125" s="24"/>
    </row>
    <row r="126" spans="2:15" s="1" customFormat="1" ht="12" customHeight="1">
      <c r="B126" s="24"/>
      <c r="C126" s="21" t="s">
        <v>18</v>
      </c>
      <c r="F126" s="20" t="str">
        <f>F10</f>
        <v>Zvolen, KN C 4395/3</v>
      </c>
      <c r="I126" s="21" t="s">
        <v>20</v>
      </c>
      <c r="J126" s="43">
        <f>IF(J10="","",J10)</f>
        <v>44153</v>
      </c>
      <c r="O126" s="24"/>
    </row>
    <row r="127" spans="2:15" s="1" customFormat="1" ht="6.95" customHeight="1">
      <c r="B127" s="24"/>
      <c r="O127" s="24"/>
    </row>
    <row r="128" spans="2:15" s="1" customFormat="1" ht="15.2" customHeight="1">
      <c r="B128" s="24"/>
      <c r="C128" s="21" t="s">
        <v>21</v>
      </c>
      <c r="F128" s="20" t="str">
        <f>E13</f>
        <v>Ing. Arch. Ľ. Lendvorský</v>
      </c>
      <c r="I128" s="21" t="s">
        <v>26</v>
      </c>
      <c r="J128" s="22" t="str">
        <f>E19</f>
        <v>Ing. Ján Šebeň</v>
      </c>
      <c r="O128" s="24"/>
    </row>
    <row r="129" spans="2:133" s="1" customFormat="1" ht="15.2" customHeight="1">
      <c r="B129" s="24"/>
      <c r="C129" s="21" t="s">
        <v>25</v>
      </c>
      <c r="F129" s="20" t="str">
        <f>IF(E16="","",E16)</f>
        <v xml:space="preserve"> Technická Univerzita vo Zvolene</v>
      </c>
      <c r="I129" s="21" t="s">
        <v>29</v>
      </c>
      <c r="J129" s="22" t="str">
        <f>E22</f>
        <v>Ing. Juraj Hulina</v>
      </c>
      <c r="O129" s="24"/>
    </row>
    <row r="130" spans="2:133" s="1" customFormat="1" ht="10.35" customHeight="1">
      <c r="B130" s="24"/>
      <c r="O130" s="24"/>
    </row>
    <row r="131" spans="2:133" s="10" customFormat="1" ht="29.25" customHeight="1">
      <c r="B131" s="100"/>
      <c r="C131" s="101" t="s">
        <v>112</v>
      </c>
      <c r="D131" s="102" t="s">
        <v>57</v>
      </c>
      <c r="E131" s="102" t="s">
        <v>53</v>
      </c>
      <c r="F131" s="102" t="s">
        <v>54</v>
      </c>
      <c r="G131" s="102" t="s">
        <v>113</v>
      </c>
      <c r="H131" s="102" t="s">
        <v>114</v>
      </c>
      <c r="I131" s="102" t="s">
        <v>115</v>
      </c>
      <c r="J131" s="102" t="s">
        <v>116</v>
      </c>
      <c r="K131" s="102" t="s">
        <v>119</v>
      </c>
      <c r="L131" s="102" t="s">
        <v>120</v>
      </c>
      <c r="M131" s="103" t="s">
        <v>88</v>
      </c>
      <c r="N131" s="104" t="s">
        <v>117</v>
      </c>
      <c r="O131" s="100"/>
      <c r="P131" s="50" t="s">
        <v>1</v>
      </c>
      <c r="Q131" s="51" t="s">
        <v>36</v>
      </c>
      <c r="R131" s="51" t="s">
        <v>118</v>
      </c>
      <c r="S131" s="51" t="s">
        <v>119</v>
      </c>
      <c r="T131" s="51" t="s">
        <v>120</v>
      </c>
      <c r="U131" s="51" t="s">
        <v>121</v>
      </c>
      <c r="V131" s="51" t="s">
        <v>122</v>
      </c>
      <c r="W131" s="51" t="s">
        <v>123</v>
      </c>
      <c r="X131" s="51" t="s">
        <v>124</v>
      </c>
      <c r="Y131" s="51" t="s">
        <v>125</v>
      </c>
      <c r="Z131" s="52" t="s">
        <v>126</v>
      </c>
    </row>
    <row r="132" spans="2:133" s="1" customFormat="1" ht="22.9" customHeight="1">
      <c r="B132" s="24"/>
      <c r="C132" s="55" t="s">
        <v>89</v>
      </c>
      <c r="K132" s="146">
        <f>ROUND(K133+K148+K323+K334,2)</f>
        <v>0</v>
      </c>
      <c r="L132" s="146">
        <f>ROUND(L133+L148+L323+L334,2)</f>
        <v>0</v>
      </c>
      <c r="M132" s="146">
        <f>ROUND(M133+M148+M323+M334,2)</f>
        <v>0</v>
      </c>
      <c r="O132" s="24"/>
      <c r="P132" s="53"/>
      <c r="Q132" s="44"/>
      <c r="R132" s="44"/>
      <c r="S132" s="105">
        <f>S133+S148+S323+S334</f>
        <v>0</v>
      </c>
      <c r="T132" s="105">
        <f>T133+T148+T323+T334</f>
        <v>0</v>
      </c>
      <c r="U132" s="44"/>
      <c r="V132" s="106">
        <f>V133+V148+V323+V334</f>
        <v>648.21526700000004</v>
      </c>
      <c r="W132" s="44"/>
      <c r="X132" s="106">
        <f>X133+X148+X323+X334</f>
        <v>3.6763190000000003</v>
      </c>
      <c r="Y132" s="44"/>
      <c r="Z132" s="107">
        <f>Z133+Z148+Z323+Z334</f>
        <v>6.2096</v>
      </c>
      <c r="AV132" s="13" t="s">
        <v>73</v>
      </c>
      <c r="AW132" s="13" t="s">
        <v>90</v>
      </c>
      <c r="BM132" s="153">
        <f>ROUND(BM133+BM148+BM323+BM334,2)</f>
        <v>26</v>
      </c>
    </row>
    <row r="133" spans="2:133" s="11" customFormat="1" ht="25.9" customHeight="1">
      <c r="B133" s="108"/>
      <c r="D133" s="109" t="s">
        <v>73</v>
      </c>
      <c r="E133" s="110" t="s">
        <v>127</v>
      </c>
      <c r="F133" s="110" t="s">
        <v>128</v>
      </c>
      <c r="K133" s="147">
        <f t="shared" ref="K133:L133" si="1">ROUND(SUM(K134+K136+K138+K146),2)</f>
        <v>0</v>
      </c>
      <c r="L133" s="147">
        <f t="shared" si="1"/>
        <v>0</v>
      </c>
      <c r="M133" s="147">
        <f>ROUND(SUM(M134+M136+M138+M146),2)</f>
        <v>0</v>
      </c>
      <c r="O133" s="108"/>
      <c r="P133" s="111"/>
      <c r="Q133" s="112"/>
      <c r="R133" s="112"/>
      <c r="S133" s="113">
        <f>S134+S136+S138+S146</f>
        <v>0</v>
      </c>
      <c r="T133" s="113">
        <f>T134+T136+T138+T146</f>
        <v>0</v>
      </c>
      <c r="U133" s="112"/>
      <c r="V133" s="114">
        <f>V134+V136+V138+V146</f>
        <v>61.891272999999998</v>
      </c>
      <c r="W133" s="112"/>
      <c r="X133" s="114">
        <f>X134+X136+X138+X146</f>
        <v>0.33660000000000001</v>
      </c>
      <c r="Y133" s="112"/>
      <c r="Z133" s="115">
        <f>Z134+Z136+Z138+Z146</f>
        <v>0.18820000000000001</v>
      </c>
      <c r="AT133" s="109" t="s">
        <v>79</v>
      </c>
      <c r="AV133" s="116" t="s">
        <v>73</v>
      </c>
      <c r="AW133" s="116" t="s">
        <v>74</v>
      </c>
      <c r="BA133" s="109" t="s">
        <v>129</v>
      </c>
      <c r="BM133" s="154">
        <f>ROUND(BM134+BM136+BM138+BM146,2)</f>
        <v>2</v>
      </c>
      <c r="EB133" s="148"/>
    </row>
    <row r="134" spans="2:133" s="11" customFormat="1" ht="22.9" customHeight="1">
      <c r="B134" s="108"/>
      <c r="D134" s="109" t="s">
        <v>73</v>
      </c>
      <c r="E134" s="117" t="s">
        <v>130</v>
      </c>
      <c r="F134" s="117" t="s">
        <v>131</v>
      </c>
      <c r="I134" s="148"/>
      <c r="J134" s="148"/>
      <c r="K134" s="149">
        <f>ROUND(K135,2)</f>
        <v>0</v>
      </c>
      <c r="L134" s="149">
        <f>ROUND(L135,2)</f>
        <v>0</v>
      </c>
      <c r="M134" s="149">
        <f>ROUND(M135,2)</f>
        <v>0</v>
      </c>
      <c r="O134" s="108"/>
      <c r="P134" s="111"/>
      <c r="Q134" s="112"/>
      <c r="R134" s="112"/>
      <c r="S134" s="113">
        <f>S135</f>
        <v>0</v>
      </c>
      <c r="T134" s="113">
        <f>T135</f>
        <v>0</v>
      </c>
      <c r="U134" s="112"/>
      <c r="V134" s="114">
        <f>V135</f>
        <v>2.8359000000000001</v>
      </c>
      <c r="W134" s="112"/>
      <c r="X134" s="114">
        <f>X135</f>
        <v>0.11699999999999999</v>
      </c>
      <c r="Y134" s="112"/>
      <c r="Z134" s="115">
        <f>Z135</f>
        <v>0</v>
      </c>
      <c r="AT134" s="109" t="s">
        <v>79</v>
      </c>
      <c r="AV134" s="116" t="s">
        <v>73</v>
      </c>
      <c r="AW134" s="116" t="s">
        <v>79</v>
      </c>
      <c r="BA134" s="109" t="s">
        <v>129</v>
      </c>
      <c r="BM134" s="154">
        <f>ROUND(BM135,2)</f>
        <v>0</v>
      </c>
      <c r="EB134" s="148"/>
    </row>
    <row r="135" spans="2:133" s="1" customFormat="1" ht="36" customHeight="1">
      <c r="B135" s="118"/>
      <c r="C135" s="119" t="s">
        <v>79</v>
      </c>
      <c r="D135" s="119" t="s">
        <v>132</v>
      </c>
      <c r="E135" s="120" t="s">
        <v>133</v>
      </c>
      <c r="F135" s="121" t="s">
        <v>134</v>
      </c>
      <c r="G135" s="122" t="s">
        <v>135</v>
      </c>
      <c r="H135" s="123">
        <v>30</v>
      </c>
      <c r="I135" s="150">
        <f>ROUND(0,2)</f>
        <v>0</v>
      </c>
      <c r="J135" s="150">
        <f>ROUND(0,2)</f>
        <v>0</v>
      </c>
      <c r="K135" s="150">
        <f>ROUND(I135*H135,2)</f>
        <v>0</v>
      </c>
      <c r="L135" s="150">
        <f>ROUND(J135*H135,2)</f>
        <v>0</v>
      </c>
      <c r="M135" s="150">
        <f>ROUND(K135+L135,2)</f>
        <v>0</v>
      </c>
      <c r="N135" s="121" t="s">
        <v>136</v>
      </c>
      <c r="O135" s="24"/>
      <c r="P135" s="124" t="s">
        <v>1</v>
      </c>
      <c r="Q135" s="125" t="s">
        <v>38</v>
      </c>
      <c r="R135" s="126">
        <f>I135+J135</f>
        <v>0</v>
      </c>
      <c r="S135" s="126">
        <f>ROUND(I135*H135,3)</f>
        <v>0</v>
      </c>
      <c r="T135" s="126">
        <f>ROUND(J135*H135,3)</f>
        <v>0</v>
      </c>
      <c r="U135" s="127">
        <v>9.4530000000000003E-2</v>
      </c>
      <c r="V135" s="127">
        <f>U135*H135</f>
        <v>2.8359000000000001</v>
      </c>
      <c r="W135" s="127">
        <v>3.8999999999999998E-3</v>
      </c>
      <c r="X135" s="127">
        <f>W135*H135</f>
        <v>0.11699999999999999</v>
      </c>
      <c r="Y135" s="127">
        <v>0</v>
      </c>
      <c r="Z135" s="128">
        <f>Y135*H135</f>
        <v>0</v>
      </c>
      <c r="AT135" s="129" t="s">
        <v>137</v>
      </c>
      <c r="AV135" s="129" t="s">
        <v>132</v>
      </c>
      <c r="AW135" s="129" t="s">
        <v>138</v>
      </c>
      <c r="BA135" s="13" t="s">
        <v>129</v>
      </c>
      <c r="BG135" s="130">
        <f>IF(Q135="základná",M135,0)</f>
        <v>0</v>
      </c>
      <c r="BH135" s="130">
        <f>IF(Q135="znížená",M135,0)</f>
        <v>0</v>
      </c>
      <c r="BI135" s="130">
        <f>IF(Q135="zákl. prenesená",M135,0)</f>
        <v>0</v>
      </c>
      <c r="BJ135" s="130">
        <f>IF(Q135="zníž. prenesená",M135,0)</f>
        <v>0</v>
      </c>
      <c r="BK135" s="130">
        <f>IF(Q135="nulová",M135,0)</f>
        <v>0</v>
      </c>
      <c r="BL135" s="13" t="s">
        <v>138</v>
      </c>
      <c r="BM135" s="130">
        <f>ROUND(R135*H135,2)</f>
        <v>0</v>
      </c>
      <c r="BN135" s="13" t="s">
        <v>137</v>
      </c>
      <c r="BO135" s="129" t="s">
        <v>139</v>
      </c>
      <c r="EC135" s="130"/>
    </row>
    <row r="136" spans="2:133" s="11" customFormat="1" ht="22.9" customHeight="1">
      <c r="B136" s="108"/>
      <c r="D136" s="109" t="s">
        <v>73</v>
      </c>
      <c r="E136" s="117" t="s">
        <v>140</v>
      </c>
      <c r="F136" s="117" t="s">
        <v>141</v>
      </c>
      <c r="I136" s="148"/>
      <c r="J136" s="148"/>
      <c r="K136" s="149">
        <f>ROUND(K137,2)</f>
        <v>0</v>
      </c>
      <c r="L136" s="149">
        <f>ROUND(L137,2)</f>
        <v>0</v>
      </c>
      <c r="M136" s="149">
        <f>ROUND(M137,2)</f>
        <v>0</v>
      </c>
      <c r="O136" s="108"/>
      <c r="P136" s="111"/>
      <c r="Q136" s="112"/>
      <c r="R136" s="112"/>
      <c r="S136" s="113">
        <f>S137</f>
        <v>0</v>
      </c>
      <c r="T136" s="113">
        <f>T137</f>
        <v>0</v>
      </c>
      <c r="U136" s="112"/>
      <c r="V136" s="114">
        <f>V137</f>
        <v>5.5395000000000003</v>
      </c>
      <c r="W136" s="112"/>
      <c r="X136" s="114">
        <f>X137</f>
        <v>9.1200000000000003E-2</v>
      </c>
      <c r="Y136" s="112"/>
      <c r="Z136" s="115">
        <f>Z137</f>
        <v>0</v>
      </c>
      <c r="AT136" s="109" t="s">
        <v>79</v>
      </c>
      <c r="AV136" s="116" t="s">
        <v>73</v>
      </c>
      <c r="AW136" s="116" t="s">
        <v>79</v>
      </c>
      <c r="BA136" s="109" t="s">
        <v>129</v>
      </c>
      <c r="BM136" s="154">
        <f>ROUND(BM137,2)</f>
        <v>0</v>
      </c>
    </row>
    <row r="137" spans="2:133" s="1" customFormat="1" ht="24" customHeight="1">
      <c r="B137" s="118"/>
      <c r="C137" s="119" t="s">
        <v>138</v>
      </c>
      <c r="D137" s="119" t="s">
        <v>132</v>
      </c>
      <c r="E137" s="120" t="s">
        <v>142</v>
      </c>
      <c r="F137" s="121" t="s">
        <v>143</v>
      </c>
      <c r="G137" s="122" t="s">
        <v>135</v>
      </c>
      <c r="H137" s="123">
        <v>30</v>
      </c>
      <c r="I137" s="150">
        <f>ROUND(0,2)</f>
        <v>0</v>
      </c>
      <c r="J137" s="150">
        <f>ROUND(0,2)</f>
        <v>0</v>
      </c>
      <c r="K137" s="150">
        <f>ROUND(I137*H137,2)</f>
        <v>0</v>
      </c>
      <c r="L137" s="150">
        <f>ROUND(J137*H137,2)</f>
        <v>0</v>
      </c>
      <c r="M137" s="150">
        <f>ROUND(K137+L137,2)</f>
        <v>0</v>
      </c>
      <c r="N137" s="121" t="s">
        <v>136</v>
      </c>
      <c r="O137" s="24"/>
      <c r="P137" s="124" t="s">
        <v>1</v>
      </c>
      <c r="Q137" s="125" t="s">
        <v>38</v>
      </c>
      <c r="R137" s="126">
        <f>I137+J137</f>
        <v>0</v>
      </c>
      <c r="S137" s="126">
        <f>ROUND(I137*H137,3)</f>
        <v>0</v>
      </c>
      <c r="T137" s="126">
        <f>ROUND(J137*H137,3)</f>
        <v>0</v>
      </c>
      <c r="U137" s="127">
        <v>0.18465000000000001</v>
      </c>
      <c r="V137" s="127">
        <f>U137*H137</f>
        <v>5.5395000000000003</v>
      </c>
      <c r="W137" s="127">
        <v>3.0400000000000002E-3</v>
      </c>
      <c r="X137" s="127">
        <f>W137*H137</f>
        <v>9.1200000000000003E-2</v>
      </c>
      <c r="Y137" s="127">
        <v>0</v>
      </c>
      <c r="Z137" s="128">
        <f>Y137*H137</f>
        <v>0</v>
      </c>
      <c r="AT137" s="129" t="s">
        <v>137</v>
      </c>
      <c r="AV137" s="129" t="s">
        <v>132</v>
      </c>
      <c r="AW137" s="129" t="s">
        <v>138</v>
      </c>
      <c r="BA137" s="13" t="s">
        <v>129</v>
      </c>
      <c r="BG137" s="130">
        <f>IF(Q137="základná",M137,0)</f>
        <v>0</v>
      </c>
      <c r="BH137" s="130">
        <f>IF(Q137="znížená",M137,0)</f>
        <v>0</v>
      </c>
      <c r="BI137" s="130">
        <f>IF(Q137="zákl. prenesená",M137,0)</f>
        <v>0</v>
      </c>
      <c r="BJ137" s="130">
        <f>IF(Q137="zníž. prenesená",M137,0)</f>
        <v>0</v>
      </c>
      <c r="BK137" s="130">
        <f>IF(Q137="nulová",M137,0)</f>
        <v>0</v>
      </c>
      <c r="BL137" s="13" t="s">
        <v>138</v>
      </c>
      <c r="BM137" s="130">
        <f>ROUND(R137*H137,2)</f>
        <v>0</v>
      </c>
      <c r="BN137" s="13" t="s">
        <v>137</v>
      </c>
      <c r="BO137" s="129" t="s">
        <v>144</v>
      </c>
      <c r="EC137" s="130"/>
    </row>
    <row r="138" spans="2:133" s="11" customFormat="1" ht="22.9" customHeight="1">
      <c r="B138" s="108"/>
      <c r="D138" s="109" t="s">
        <v>73</v>
      </c>
      <c r="E138" s="117" t="s">
        <v>145</v>
      </c>
      <c r="F138" s="117" t="s">
        <v>146</v>
      </c>
      <c r="I138" s="148"/>
      <c r="J138" s="148"/>
      <c r="K138" s="149">
        <f>ROUND(SUM(K139:K145),2)</f>
        <v>0</v>
      </c>
      <c r="L138" s="149">
        <f>ROUND(SUM(L139:L145),2)</f>
        <v>0</v>
      </c>
      <c r="M138" s="149">
        <f>ROUND(SUM(M139:M145),2)</f>
        <v>0</v>
      </c>
      <c r="O138" s="108"/>
      <c r="P138" s="111"/>
      <c r="Q138" s="112"/>
      <c r="R138" s="112"/>
      <c r="S138" s="113">
        <f>SUM(S139:S145)</f>
        <v>0</v>
      </c>
      <c r="T138" s="113">
        <f>SUM(T139:T145)</f>
        <v>0</v>
      </c>
      <c r="U138" s="112"/>
      <c r="V138" s="114">
        <f>SUM(V139:V145)</f>
        <v>53.405000000000001</v>
      </c>
      <c r="W138" s="112"/>
      <c r="X138" s="114">
        <f>SUM(X139:X145)</f>
        <v>0.12839999999999999</v>
      </c>
      <c r="Y138" s="112"/>
      <c r="Z138" s="115">
        <f>SUM(Z139:Z145)</f>
        <v>0.18820000000000001</v>
      </c>
      <c r="AT138" s="109" t="s">
        <v>79</v>
      </c>
      <c r="AV138" s="116" t="s">
        <v>73</v>
      </c>
      <c r="AW138" s="116" t="s">
        <v>79</v>
      </c>
      <c r="BA138" s="109" t="s">
        <v>129</v>
      </c>
      <c r="BM138" s="154">
        <f>SUM(BM139:BM145,2)</f>
        <v>2</v>
      </c>
      <c r="DZ138" s="148"/>
      <c r="EB138" s="148"/>
    </row>
    <row r="139" spans="2:133" s="1" customFormat="1" ht="24" customHeight="1">
      <c r="B139" s="118"/>
      <c r="C139" s="119" t="s">
        <v>130</v>
      </c>
      <c r="D139" s="119" t="s">
        <v>132</v>
      </c>
      <c r="E139" s="120" t="s">
        <v>147</v>
      </c>
      <c r="F139" s="121" t="s">
        <v>148</v>
      </c>
      <c r="G139" s="122" t="s">
        <v>149</v>
      </c>
      <c r="H139" s="123">
        <v>380</v>
      </c>
      <c r="I139" s="150">
        <f>ROUND(0,2)</f>
        <v>0</v>
      </c>
      <c r="J139" s="150">
        <f>ROUND(0,2)</f>
        <v>0</v>
      </c>
      <c r="K139" s="150">
        <f>ROUND(I139*H139,2)</f>
        <v>0</v>
      </c>
      <c r="L139" s="150">
        <f>ROUND(J139*H139,2)</f>
        <v>0</v>
      </c>
      <c r="M139" s="150">
        <f>ROUND(K139+L139,2)</f>
        <v>0</v>
      </c>
      <c r="N139" s="121" t="s">
        <v>136</v>
      </c>
      <c r="O139" s="24"/>
      <c r="P139" s="124" t="s">
        <v>1</v>
      </c>
      <c r="Q139" s="125" t="s">
        <v>38</v>
      </c>
      <c r="R139" s="126">
        <f t="shared" ref="R139:R145" si="2">I139+J139</f>
        <v>0</v>
      </c>
      <c r="S139" s="126">
        <f t="shared" ref="S139:S145" si="3">ROUND(I139*H139,3)</f>
        <v>0</v>
      </c>
      <c r="T139" s="126">
        <f t="shared" ref="T139:T145" si="4">ROUND(J139*H139,3)</f>
        <v>0</v>
      </c>
      <c r="U139" s="127">
        <v>6.3299999999999997E-3</v>
      </c>
      <c r="V139" s="127">
        <f t="shared" ref="V139:V145" si="5">U139*H139</f>
        <v>2.4053999999999998</v>
      </c>
      <c r="W139" s="127">
        <v>2.9999999999999997E-4</v>
      </c>
      <c r="X139" s="127">
        <f t="shared" ref="X139:X145" si="6">W139*H139</f>
        <v>0.11399999999999999</v>
      </c>
      <c r="Y139" s="127">
        <v>5.0000000000000002E-5</v>
      </c>
      <c r="Z139" s="128">
        <f t="shared" ref="Z139:Z145" si="7">Y139*H139</f>
        <v>1.9E-2</v>
      </c>
      <c r="AT139" s="129" t="s">
        <v>137</v>
      </c>
      <c r="AV139" s="129" t="s">
        <v>132</v>
      </c>
      <c r="AW139" s="129" t="s">
        <v>138</v>
      </c>
      <c r="BA139" s="13" t="s">
        <v>129</v>
      </c>
      <c r="BG139" s="130">
        <f t="shared" ref="BG139:BG145" si="8">IF(Q139="základná",M139,0)</f>
        <v>0</v>
      </c>
      <c r="BH139" s="130">
        <f t="shared" ref="BH139:BH145" si="9">IF(Q139="znížená",M139,0)</f>
        <v>0</v>
      </c>
      <c r="BI139" s="130">
        <f t="shared" ref="BI139:BI145" si="10">IF(Q139="zákl. prenesená",M139,0)</f>
        <v>0</v>
      </c>
      <c r="BJ139" s="130">
        <f t="shared" ref="BJ139:BJ145" si="11">IF(Q139="zníž. prenesená",M139,0)</f>
        <v>0</v>
      </c>
      <c r="BK139" s="130">
        <f t="shared" ref="BK139:BK145" si="12">IF(Q139="nulová",M139,0)</f>
        <v>0</v>
      </c>
      <c r="BL139" s="13" t="s">
        <v>138</v>
      </c>
      <c r="BM139" s="130">
        <f t="shared" ref="BM139:BM145" si="13">ROUND(R139*H139,2)</f>
        <v>0</v>
      </c>
      <c r="BN139" s="13" t="s">
        <v>137</v>
      </c>
      <c r="BO139" s="129" t="s">
        <v>150</v>
      </c>
    </row>
    <row r="140" spans="2:133" s="1" customFormat="1" ht="24" customHeight="1">
      <c r="B140" s="118"/>
      <c r="C140" s="119" t="s">
        <v>137</v>
      </c>
      <c r="D140" s="119" t="s">
        <v>132</v>
      </c>
      <c r="E140" s="120" t="s">
        <v>151</v>
      </c>
      <c r="F140" s="121" t="s">
        <v>152</v>
      </c>
      <c r="G140" s="122" t="s">
        <v>149</v>
      </c>
      <c r="H140" s="123">
        <v>1440</v>
      </c>
      <c r="I140" s="150">
        <f>ROUND(0,2)</f>
        <v>0</v>
      </c>
      <c r="J140" s="150">
        <f>ROUND(0,2)</f>
        <v>0</v>
      </c>
      <c r="K140" s="150">
        <f t="shared" ref="K140:K145" si="14">ROUND(I140*H140,2)</f>
        <v>0</v>
      </c>
      <c r="L140" s="150">
        <f t="shared" ref="L140:L145" si="15">ROUND(J140*H140,2)</f>
        <v>0</v>
      </c>
      <c r="M140" s="150">
        <f t="shared" ref="M140:M145" si="16">ROUND(K140+L140,2)</f>
        <v>0</v>
      </c>
      <c r="N140" s="121" t="s">
        <v>136</v>
      </c>
      <c r="O140" s="24"/>
      <c r="P140" s="124" t="s">
        <v>1</v>
      </c>
      <c r="Q140" s="125" t="s">
        <v>38</v>
      </c>
      <c r="R140" s="126">
        <f t="shared" si="2"/>
        <v>0</v>
      </c>
      <c r="S140" s="126">
        <f t="shared" si="3"/>
        <v>0</v>
      </c>
      <c r="T140" s="126">
        <f t="shared" si="4"/>
        <v>0</v>
      </c>
      <c r="U140" s="127">
        <v>2.921E-2</v>
      </c>
      <c r="V140" s="127">
        <f t="shared" si="5"/>
        <v>42.062399999999997</v>
      </c>
      <c r="W140" s="127">
        <v>1.0000000000000001E-5</v>
      </c>
      <c r="X140" s="127">
        <f t="shared" si="6"/>
        <v>1.4400000000000001E-2</v>
      </c>
      <c r="Y140" s="127">
        <v>3.0000000000000001E-5</v>
      </c>
      <c r="Z140" s="128">
        <f t="shared" si="7"/>
        <v>4.3200000000000002E-2</v>
      </c>
      <c r="AT140" s="129" t="s">
        <v>137</v>
      </c>
      <c r="AV140" s="129" t="s">
        <v>132</v>
      </c>
      <c r="AW140" s="129" t="s">
        <v>138</v>
      </c>
      <c r="BA140" s="13" t="s">
        <v>129</v>
      </c>
      <c r="BG140" s="130">
        <f t="shared" si="8"/>
        <v>0</v>
      </c>
      <c r="BH140" s="130">
        <f t="shared" si="9"/>
        <v>0</v>
      </c>
      <c r="BI140" s="130">
        <f t="shared" si="10"/>
        <v>0</v>
      </c>
      <c r="BJ140" s="130">
        <f t="shared" si="11"/>
        <v>0</v>
      </c>
      <c r="BK140" s="130">
        <f t="shared" si="12"/>
        <v>0</v>
      </c>
      <c r="BL140" s="13" t="s">
        <v>138</v>
      </c>
      <c r="BM140" s="130">
        <f t="shared" si="13"/>
        <v>0</v>
      </c>
      <c r="BN140" s="13" t="s">
        <v>137</v>
      </c>
      <c r="BO140" s="129" t="s">
        <v>153</v>
      </c>
      <c r="EB140" s="130"/>
    </row>
    <row r="141" spans="2:133" s="1" customFormat="1" ht="36" customHeight="1">
      <c r="B141" s="118"/>
      <c r="C141" s="119" t="s">
        <v>154</v>
      </c>
      <c r="D141" s="119" t="s">
        <v>132</v>
      </c>
      <c r="E141" s="120" t="s">
        <v>155</v>
      </c>
      <c r="F141" s="121" t="s">
        <v>156</v>
      </c>
      <c r="G141" s="122" t="s">
        <v>157</v>
      </c>
      <c r="H141" s="123">
        <v>14</v>
      </c>
      <c r="I141" s="150">
        <f>ROUND(0,2)</f>
        <v>0</v>
      </c>
      <c r="J141" s="150">
        <f t="shared" ref="J141:J145" si="17">ROUND(0,2)</f>
        <v>0</v>
      </c>
      <c r="K141" s="150">
        <f t="shared" si="14"/>
        <v>0</v>
      </c>
      <c r="L141" s="150">
        <f t="shared" si="15"/>
        <v>0</v>
      </c>
      <c r="M141" s="150">
        <f t="shared" si="16"/>
        <v>0</v>
      </c>
      <c r="N141" s="121" t="s">
        <v>136</v>
      </c>
      <c r="O141" s="24"/>
      <c r="P141" s="124" t="s">
        <v>1</v>
      </c>
      <c r="Q141" s="125" t="s">
        <v>38</v>
      </c>
      <c r="R141" s="126">
        <f t="shared" si="2"/>
        <v>0</v>
      </c>
      <c r="S141" s="126">
        <f t="shared" si="3"/>
        <v>0</v>
      </c>
      <c r="T141" s="126">
        <f t="shared" si="4"/>
        <v>0</v>
      </c>
      <c r="U141" s="127">
        <v>0.23576</v>
      </c>
      <c r="V141" s="127">
        <f t="shared" si="5"/>
        <v>3.30064</v>
      </c>
      <c r="W141" s="127">
        <v>0</v>
      </c>
      <c r="X141" s="127">
        <f t="shared" si="6"/>
        <v>0</v>
      </c>
      <c r="Y141" s="127">
        <v>8.9999999999999993E-3</v>
      </c>
      <c r="Z141" s="128">
        <f t="shared" si="7"/>
        <v>0.126</v>
      </c>
      <c r="AT141" s="129" t="s">
        <v>137</v>
      </c>
      <c r="AV141" s="129" t="s">
        <v>132</v>
      </c>
      <c r="AW141" s="129" t="s">
        <v>138</v>
      </c>
      <c r="BA141" s="13" t="s">
        <v>129</v>
      </c>
      <c r="BG141" s="130">
        <f t="shared" si="8"/>
        <v>0</v>
      </c>
      <c r="BH141" s="130">
        <f t="shared" si="9"/>
        <v>0</v>
      </c>
      <c r="BI141" s="130">
        <f t="shared" si="10"/>
        <v>0</v>
      </c>
      <c r="BJ141" s="130">
        <f t="shared" si="11"/>
        <v>0</v>
      </c>
      <c r="BK141" s="130">
        <f t="shared" si="12"/>
        <v>0</v>
      </c>
      <c r="BL141" s="13" t="s">
        <v>138</v>
      </c>
      <c r="BM141" s="130">
        <f t="shared" si="13"/>
        <v>0</v>
      </c>
      <c r="BN141" s="13" t="s">
        <v>137</v>
      </c>
      <c r="BO141" s="129" t="s">
        <v>158</v>
      </c>
      <c r="EB141" s="130"/>
    </row>
    <row r="142" spans="2:133" s="1" customFormat="1" ht="24" customHeight="1">
      <c r="B142" s="118"/>
      <c r="C142" s="119" t="s">
        <v>140</v>
      </c>
      <c r="D142" s="119" t="s">
        <v>132</v>
      </c>
      <c r="E142" s="120" t="s">
        <v>159</v>
      </c>
      <c r="F142" s="121" t="s">
        <v>160</v>
      </c>
      <c r="G142" s="122" t="s">
        <v>161</v>
      </c>
      <c r="H142" s="123">
        <v>6.21</v>
      </c>
      <c r="I142" s="150">
        <f t="shared" ref="I142:I145" si="18">ROUND(0,2)</f>
        <v>0</v>
      </c>
      <c r="J142" s="150">
        <f t="shared" si="17"/>
        <v>0</v>
      </c>
      <c r="K142" s="150">
        <f t="shared" si="14"/>
        <v>0</v>
      </c>
      <c r="L142" s="150">
        <f t="shared" si="15"/>
        <v>0</v>
      </c>
      <c r="M142" s="150">
        <f t="shared" si="16"/>
        <v>0</v>
      </c>
      <c r="N142" s="121" t="s">
        <v>136</v>
      </c>
      <c r="O142" s="24"/>
      <c r="P142" s="124" t="s">
        <v>1</v>
      </c>
      <c r="Q142" s="125" t="s">
        <v>38</v>
      </c>
      <c r="R142" s="126">
        <f t="shared" si="2"/>
        <v>0</v>
      </c>
      <c r="S142" s="126">
        <f t="shared" si="3"/>
        <v>0</v>
      </c>
      <c r="T142" s="126">
        <f t="shared" si="4"/>
        <v>0</v>
      </c>
      <c r="U142" s="127">
        <v>0.88200000000000001</v>
      </c>
      <c r="V142" s="127">
        <f t="shared" si="5"/>
        <v>5.47722</v>
      </c>
      <c r="W142" s="127">
        <v>0</v>
      </c>
      <c r="X142" s="127">
        <f t="shared" si="6"/>
        <v>0</v>
      </c>
      <c r="Y142" s="127">
        <v>0</v>
      </c>
      <c r="Z142" s="128">
        <f t="shared" si="7"/>
        <v>0</v>
      </c>
      <c r="AT142" s="129" t="s">
        <v>137</v>
      </c>
      <c r="AV142" s="129" t="s">
        <v>132</v>
      </c>
      <c r="AW142" s="129" t="s">
        <v>138</v>
      </c>
      <c r="BA142" s="13" t="s">
        <v>129</v>
      </c>
      <c r="BG142" s="130">
        <f t="shared" si="8"/>
        <v>0</v>
      </c>
      <c r="BH142" s="130">
        <f t="shared" si="9"/>
        <v>0</v>
      </c>
      <c r="BI142" s="130">
        <f t="shared" si="10"/>
        <v>0</v>
      </c>
      <c r="BJ142" s="130">
        <f t="shared" si="11"/>
        <v>0</v>
      </c>
      <c r="BK142" s="130">
        <f t="shared" si="12"/>
        <v>0</v>
      </c>
      <c r="BL142" s="13" t="s">
        <v>138</v>
      </c>
      <c r="BM142" s="130">
        <f t="shared" si="13"/>
        <v>0</v>
      </c>
      <c r="BN142" s="13" t="s">
        <v>137</v>
      </c>
      <c r="BO142" s="129" t="s">
        <v>162</v>
      </c>
    </row>
    <row r="143" spans="2:133" s="1" customFormat="1" ht="16.5" customHeight="1">
      <c r="B143" s="118"/>
      <c r="C143" s="119" t="s">
        <v>163</v>
      </c>
      <c r="D143" s="119" t="s">
        <v>132</v>
      </c>
      <c r="E143" s="120" t="s">
        <v>164</v>
      </c>
      <c r="F143" s="121" t="s">
        <v>165</v>
      </c>
      <c r="G143" s="122" t="s">
        <v>161</v>
      </c>
      <c r="H143" s="123">
        <v>6.2E-2</v>
      </c>
      <c r="I143" s="150">
        <f t="shared" si="18"/>
        <v>0</v>
      </c>
      <c r="J143" s="150">
        <f t="shared" si="17"/>
        <v>0</v>
      </c>
      <c r="K143" s="150">
        <f t="shared" si="14"/>
        <v>0</v>
      </c>
      <c r="L143" s="150">
        <f t="shared" si="15"/>
        <v>0</v>
      </c>
      <c r="M143" s="150">
        <f t="shared" si="16"/>
        <v>0</v>
      </c>
      <c r="N143" s="121" t="s">
        <v>136</v>
      </c>
      <c r="O143" s="24"/>
      <c r="P143" s="124" t="s">
        <v>1</v>
      </c>
      <c r="Q143" s="125" t="s">
        <v>38</v>
      </c>
      <c r="R143" s="126">
        <f t="shared" si="2"/>
        <v>0</v>
      </c>
      <c r="S143" s="126">
        <f t="shared" si="3"/>
        <v>0</v>
      </c>
      <c r="T143" s="126">
        <f t="shared" si="4"/>
        <v>0</v>
      </c>
      <c r="U143" s="127">
        <v>1.972</v>
      </c>
      <c r="V143" s="127">
        <f t="shared" si="5"/>
        <v>0.122264</v>
      </c>
      <c r="W143" s="127">
        <v>0</v>
      </c>
      <c r="X143" s="127">
        <f t="shared" si="6"/>
        <v>0</v>
      </c>
      <c r="Y143" s="127">
        <v>0</v>
      </c>
      <c r="Z143" s="128">
        <f t="shared" si="7"/>
        <v>0</v>
      </c>
      <c r="AT143" s="129" t="s">
        <v>137</v>
      </c>
      <c r="AV143" s="129" t="s">
        <v>132</v>
      </c>
      <c r="AW143" s="129" t="s">
        <v>138</v>
      </c>
      <c r="BA143" s="13" t="s">
        <v>129</v>
      </c>
      <c r="BG143" s="130">
        <f t="shared" si="8"/>
        <v>0</v>
      </c>
      <c r="BH143" s="130">
        <f t="shared" si="9"/>
        <v>0</v>
      </c>
      <c r="BI143" s="130">
        <f t="shared" si="10"/>
        <v>0</v>
      </c>
      <c r="BJ143" s="130">
        <f t="shared" si="11"/>
        <v>0</v>
      </c>
      <c r="BK143" s="130">
        <f t="shared" si="12"/>
        <v>0</v>
      </c>
      <c r="BL143" s="13" t="s">
        <v>138</v>
      </c>
      <c r="BM143" s="130">
        <f t="shared" si="13"/>
        <v>0</v>
      </c>
      <c r="BN143" s="13" t="s">
        <v>137</v>
      </c>
      <c r="BO143" s="129" t="s">
        <v>166</v>
      </c>
    </row>
    <row r="144" spans="2:133" s="1" customFormat="1" ht="16.5" customHeight="1">
      <c r="B144" s="118"/>
      <c r="C144" s="119" t="s">
        <v>167</v>
      </c>
      <c r="D144" s="119" t="s">
        <v>132</v>
      </c>
      <c r="E144" s="120" t="s">
        <v>168</v>
      </c>
      <c r="F144" s="121" t="s">
        <v>169</v>
      </c>
      <c r="G144" s="122" t="s">
        <v>161</v>
      </c>
      <c r="H144" s="123">
        <v>6.2E-2</v>
      </c>
      <c r="I144" s="150">
        <f t="shared" si="18"/>
        <v>0</v>
      </c>
      <c r="J144" s="150">
        <f t="shared" si="17"/>
        <v>0</v>
      </c>
      <c r="K144" s="150">
        <f t="shared" si="14"/>
        <v>0</v>
      </c>
      <c r="L144" s="150">
        <f t="shared" si="15"/>
        <v>0</v>
      </c>
      <c r="M144" s="150">
        <f t="shared" si="16"/>
        <v>0</v>
      </c>
      <c r="N144" s="121" t="s">
        <v>170</v>
      </c>
      <c r="O144" s="24"/>
      <c r="P144" s="124" t="s">
        <v>1</v>
      </c>
      <c r="Q144" s="125" t="s">
        <v>38</v>
      </c>
      <c r="R144" s="126">
        <f t="shared" si="2"/>
        <v>0</v>
      </c>
      <c r="S144" s="126">
        <f t="shared" si="3"/>
        <v>0</v>
      </c>
      <c r="T144" s="126">
        <f t="shared" si="4"/>
        <v>0</v>
      </c>
      <c r="U144" s="127">
        <v>0.59799999999999998</v>
      </c>
      <c r="V144" s="127">
        <f t="shared" si="5"/>
        <v>3.7075999999999998E-2</v>
      </c>
      <c r="W144" s="127">
        <v>0</v>
      </c>
      <c r="X144" s="127">
        <f t="shared" si="6"/>
        <v>0</v>
      </c>
      <c r="Y144" s="127">
        <v>0</v>
      </c>
      <c r="Z144" s="128">
        <f t="shared" si="7"/>
        <v>0</v>
      </c>
      <c r="AT144" s="129" t="s">
        <v>137</v>
      </c>
      <c r="AV144" s="129" t="s">
        <v>132</v>
      </c>
      <c r="AW144" s="129" t="s">
        <v>138</v>
      </c>
      <c r="BA144" s="13" t="s">
        <v>129</v>
      </c>
      <c r="BG144" s="130">
        <f t="shared" si="8"/>
        <v>0</v>
      </c>
      <c r="BH144" s="130">
        <f t="shared" si="9"/>
        <v>0</v>
      </c>
      <c r="BI144" s="130">
        <f t="shared" si="10"/>
        <v>0</v>
      </c>
      <c r="BJ144" s="130">
        <f t="shared" si="11"/>
        <v>0</v>
      </c>
      <c r="BK144" s="130">
        <f t="shared" si="12"/>
        <v>0</v>
      </c>
      <c r="BL144" s="13" t="s">
        <v>138</v>
      </c>
      <c r="BM144" s="130">
        <f t="shared" si="13"/>
        <v>0</v>
      </c>
      <c r="BN144" s="13" t="s">
        <v>137</v>
      </c>
      <c r="BO144" s="129" t="s">
        <v>171</v>
      </c>
    </row>
    <row r="145" spans="2:132" s="1" customFormat="1" ht="24" customHeight="1">
      <c r="B145" s="118"/>
      <c r="C145" s="119" t="s">
        <v>145</v>
      </c>
      <c r="D145" s="119" t="s">
        <v>132</v>
      </c>
      <c r="E145" s="120" t="s">
        <v>172</v>
      </c>
      <c r="F145" s="121" t="s">
        <v>173</v>
      </c>
      <c r="G145" s="122" t="s">
        <v>161</v>
      </c>
      <c r="H145" s="123">
        <v>6.2E-2</v>
      </c>
      <c r="I145" s="150">
        <f t="shared" si="18"/>
        <v>0</v>
      </c>
      <c r="J145" s="150">
        <f t="shared" si="17"/>
        <v>0</v>
      </c>
      <c r="K145" s="150">
        <f t="shared" si="14"/>
        <v>0</v>
      </c>
      <c r="L145" s="150">
        <f t="shared" si="15"/>
        <v>0</v>
      </c>
      <c r="M145" s="150">
        <f t="shared" si="16"/>
        <v>0</v>
      </c>
      <c r="N145" s="121" t="s">
        <v>136</v>
      </c>
      <c r="O145" s="24"/>
      <c r="P145" s="124" t="s">
        <v>1</v>
      </c>
      <c r="Q145" s="125" t="s">
        <v>38</v>
      </c>
      <c r="R145" s="126">
        <f t="shared" si="2"/>
        <v>0</v>
      </c>
      <c r="S145" s="126">
        <f t="shared" si="3"/>
        <v>0</v>
      </c>
      <c r="T145" s="126">
        <f t="shared" si="4"/>
        <v>0</v>
      </c>
      <c r="U145" s="127">
        <v>0</v>
      </c>
      <c r="V145" s="127">
        <f t="shared" si="5"/>
        <v>0</v>
      </c>
      <c r="W145" s="127">
        <v>0</v>
      </c>
      <c r="X145" s="127">
        <f t="shared" si="6"/>
        <v>0</v>
      </c>
      <c r="Y145" s="127">
        <v>0</v>
      </c>
      <c r="Z145" s="128">
        <f t="shared" si="7"/>
        <v>0</v>
      </c>
      <c r="AT145" s="129" t="s">
        <v>137</v>
      </c>
      <c r="AV145" s="129" t="s">
        <v>132</v>
      </c>
      <c r="AW145" s="129" t="s">
        <v>138</v>
      </c>
      <c r="BA145" s="13" t="s">
        <v>129</v>
      </c>
      <c r="BG145" s="130">
        <f t="shared" si="8"/>
        <v>0</v>
      </c>
      <c r="BH145" s="130">
        <f t="shared" si="9"/>
        <v>0</v>
      </c>
      <c r="BI145" s="130">
        <f t="shared" si="10"/>
        <v>0</v>
      </c>
      <c r="BJ145" s="130">
        <f t="shared" si="11"/>
        <v>0</v>
      </c>
      <c r="BK145" s="130">
        <f t="shared" si="12"/>
        <v>0</v>
      </c>
      <c r="BL145" s="13" t="s">
        <v>138</v>
      </c>
      <c r="BM145" s="130">
        <f t="shared" si="13"/>
        <v>0</v>
      </c>
      <c r="BN145" s="13" t="s">
        <v>137</v>
      </c>
      <c r="BO145" s="129" t="s">
        <v>174</v>
      </c>
    </row>
    <row r="146" spans="2:132" s="11" customFormat="1" ht="22.9" customHeight="1">
      <c r="B146" s="108"/>
      <c r="D146" s="109" t="s">
        <v>73</v>
      </c>
      <c r="E146" s="117" t="s">
        <v>175</v>
      </c>
      <c r="F146" s="117" t="s">
        <v>176</v>
      </c>
      <c r="I146" s="148"/>
      <c r="J146" s="148"/>
      <c r="K146" s="149">
        <f>ROUND(K147,2)</f>
        <v>0</v>
      </c>
      <c r="L146" s="149">
        <f>ROUND(L147,2)</f>
        <v>0</v>
      </c>
      <c r="M146" s="149">
        <f>ROUND(M147,2)</f>
        <v>0</v>
      </c>
      <c r="O146" s="108"/>
      <c r="P146" s="111"/>
      <c r="Q146" s="112"/>
      <c r="R146" s="112"/>
      <c r="S146" s="113">
        <f>S147</f>
        <v>0</v>
      </c>
      <c r="T146" s="113">
        <f>T147</f>
        <v>0</v>
      </c>
      <c r="U146" s="112"/>
      <c r="V146" s="114">
        <f>V147</f>
        <v>0.11087300000000001</v>
      </c>
      <c r="W146" s="112"/>
      <c r="X146" s="114">
        <f>X147</f>
        <v>0</v>
      </c>
      <c r="Y146" s="112"/>
      <c r="Z146" s="115">
        <f>Z147</f>
        <v>0</v>
      </c>
      <c r="AT146" s="109" t="s">
        <v>79</v>
      </c>
      <c r="AV146" s="116" t="s">
        <v>73</v>
      </c>
      <c r="AW146" s="116" t="s">
        <v>79</v>
      </c>
      <c r="BA146" s="109" t="s">
        <v>129</v>
      </c>
      <c r="BM146" s="154">
        <f>ROUND(BM147,2)</f>
        <v>0</v>
      </c>
    </row>
    <row r="147" spans="2:132" s="1" customFormat="1" ht="24" customHeight="1">
      <c r="B147" s="118"/>
      <c r="C147" s="119" t="s">
        <v>177</v>
      </c>
      <c r="D147" s="119" t="s">
        <v>132</v>
      </c>
      <c r="E147" s="120" t="s">
        <v>178</v>
      </c>
      <c r="F147" s="121" t="s">
        <v>179</v>
      </c>
      <c r="G147" s="122" t="s">
        <v>161</v>
      </c>
      <c r="H147" s="123">
        <v>0.33700000000000002</v>
      </c>
      <c r="I147" s="150">
        <f>ROUND(0,2)</f>
        <v>0</v>
      </c>
      <c r="J147" s="150">
        <f>ROUND(0,2)</f>
        <v>0</v>
      </c>
      <c r="K147" s="150">
        <f>ROUND(I147*H147,2)</f>
        <v>0</v>
      </c>
      <c r="L147" s="150">
        <f>ROUND(J147*H147,2)</f>
        <v>0</v>
      </c>
      <c r="M147" s="150">
        <f>ROUND(K147+L147,2)</f>
        <v>0</v>
      </c>
      <c r="N147" s="121" t="s">
        <v>170</v>
      </c>
      <c r="O147" s="24"/>
      <c r="P147" s="124" t="s">
        <v>1</v>
      </c>
      <c r="Q147" s="125" t="s">
        <v>38</v>
      </c>
      <c r="R147" s="126">
        <f>I147+J147</f>
        <v>0</v>
      </c>
      <c r="S147" s="126">
        <f>ROUND(I147*H147,3)</f>
        <v>0</v>
      </c>
      <c r="T147" s="126">
        <f>ROUND(J147*H147,3)</f>
        <v>0</v>
      </c>
      <c r="U147" s="127">
        <v>0.32900000000000001</v>
      </c>
      <c r="V147" s="127">
        <f>U147*H147</f>
        <v>0.11087300000000001</v>
      </c>
      <c r="W147" s="127">
        <v>0</v>
      </c>
      <c r="X147" s="127">
        <f>W147*H147</f>
        <v>0</v>
      </c>
      <c r="Y147" s="127">
        <v>0</v>
      </c>
      <c r="Z147" s="128">
        <f>Y147*H147</f>
        <v>0</v>
      </c>
      <c r="AT147" s="129" t="s">
        <v>137</v>
      </c>
      <c r="AV147" s="129" t="s">
        <v>132</v>
      </c>
      <c r="AW147" s="129" t="s">
        <v>138</v>
      </c>
      <c r="BA147" s="13" t="s">
        <v>129</v>
      </c>
      <c r="BG147" s="130">
        <f>IF(Q147="základná",M147,0)</f>
        <v>0</v>
      </c>
      <c r="BH147" s="130">
        <f>IF(Q147="znížená",M147,0)</f>
        <v>0</v>
      </c>
      <c r="BI147" s="130">
        <f>IF(Q147="zákl. prenesená",M147,0)</f>
        <v>0</v>
      </c>
      <c r="BJ147" s="130">
        <f>IF(Q147="zníž. prenesená",M147,0)</f>
        <v>0</v>
      </c>
      <c r="BK147" s="130">
        <f>IF(Q147="nulová",M147,0)</f>
        <v>0</v>
      </c>
      <c r="BL147" s="13" t="s">
        <v>138</v>
      </c>
      <c r="BM147" s="130">
        <f>ROUND(R147*H147,2)</f>
        <v>0</v>
      </c>
      <c r="BN147" s="13" t="s">
        <v>137</v>
      </c>
      <c r="BO147" s="129" t="s">
        <v>180</v>
      </c>
    </row>
    <row r="148" spans="2:132" s="11" customFormat="1" ht="25.9" customHeight="1">
      <c r="B148" s="108"/>
      <c r="D148" s="109" t="s">
        <v>73</v>
      </c>
      <c r="E148" s="110" t="s">
        <v>181</v>
      </c>
      <c r="F148" s="110" t="s">
        <v>182</v>
      </c>
      <c r="K148" s="147">
        <f t="shared" ref="K148:L148" si="19">ROUND(SUM(K149+K157+K162+K178+K209+K222+K286+K316+K321),2)</f>
        <v>0</v>
      </c>
      <c r="L148" s="147">
        <f t="shared" si="19"/>
        <v>0</v>
      </c>
      <c r="M148" s="147">
        <f>ROUND(SUM(M149+M157+M162+M178+M209+M222+M286+M316+M321),2)</f>
        <v>0</v>
      </c>
      <c r="O148" s="108"/>
      <c r="P148" s="111"/>
      <c r="Q148" s="112"/>
      <c r="R148" s="112"/>
      <c r="S148" s="113">
        <f>S149+S157+S162+S178+S209+S222+S286+S316+S321</f>
        <v>0</v>
      </c>
      <c r="T148" s="113">
        <f>T149+T157+T162+T178+T209+T222+T286+T316+T321</f>
        <v>0</v>
      </c>
      <c r="U148" s="112"/>
      <c r="V148" s="114">
        <f>V149+V157+V162+V178+V209+V222+V286+V316+V321</f>
        <v>452.418994</v>
      </c>
      <c r="W148" s="112"/>
      <c r="X148" s="114">
        <f>X149+X157+X162+X178+X209+X222+X286+X316+X321</f>
        <v>3.3382390000000002</v>
      </c>
      <c r="Y148" s="112"/>
      <c r="Z148" s="115">
        <f>Z149+Z157+Z162+Z178+Z209+Z222+Z286+Z316+Z321</f>
        <v>6.0213999999999999</v>
      </c>
      <c r="AT148" s="109" t="s">
        <v>138</v>
      </c>
      <c r="AV148" s="116" t="s">
        <v>73</v>
      </c>
      <c r="AW148" s="116" t="s">
        <v>74</v>
      </c>
      <c r="BA148" s="109" t="s">
        <v>129</v>
      </c>
      <c r="BM148" s="154">
        <f>ROUND(BM149+BM157+BM162+BM178+BM209+BM222+BM286+BM316+BM321,2)</f>
        <v>16</v>
      </c>
    </row>
    <row r="149" spans="2:132" s="11" customFormat="1" ht="22.9" customHeight="1">
      <c r="B149" s="108"/>
      <c r="D149" s="109" t="s">
        <v>73</v>
      </c>
      <c r="E149" s="117" t="s">
        <v>183</v>
      </c>
      <c r="F149" s="117" t="s">
        <v>184</v>
      </c>
      <c r="K149" s="149">
        <f t="shared" ref="K149:L149" si="20">ROUND(SUM(K150:K156),2)</f>
        <v>0</v>
      </c>
      <c r="L149" s="149">
        <f t="shared" si="20"/>
        <v>0</v>
      </c>
      <c r="M149" s="149">
        <f>ROUND(SUM(M150:M156),2)</f>
        <v>0</v>
      </c>
      <c r="O149" s="108"/>
      <c r="P149" s="111"/>
      <c r="Q149" s="112"/>
      <c r="R149" s="112"/>
      <c r="S149" s="113">
        <f>SUM(S150:S156)</f>
        <v>0</v>
      </c>
      <c r="T149" s="113">
        <f>SUM(T150:T156)</f>
        <v>0</v>
      </c>
      <c r="U149" s="112"/>
      <c r="V149" s="114">
        <f>SUM(V150:V156)</f>
        <v>25.334764000000003</v>
      </c>
      <c r="W149" s="112"/>
      <c r="X149" s="114">
        <f>SUM(X150:X156)</f>
        <v>1.8000000000000002E-3</v>
      </c>
      <c r="Y149" s="112"/>
      <c r="Z149" s="115">
        <f>SUM(Z150:Z156)</f>
        <v>1.4035</v>
      </c>
      <c r="AT149" s="109" t="s">
        <v>138</v>
      </c>
      <c r="AV149" s="116" t="s">
        <v>73</v>
      </c>
      <c r="AW149" s="116" t="s">
        <v>79</v>
      </c>
      <c r="BA149" s="109" t="s">
        <v>129</v>
      </c>
      <c r="BM149" s="154">
        <f>SUM(BM150:BM156,2)</f>
        <v>2</v>
      </c>
      <c r="EA149" s="148"/>
    </row>
    <row r="150" spans="2:132" s="1" customFormat="1" ht="24" customHeight="1">
      <c r="B150" s="118"/>
      <c r="C150" s="119" t="s">
        <v>185</v>
      </c>
      <c r="D150" s="119" t="s">
        <v>132</v>
      </c>
      <c r="E150" s="120" t="s">
        <v>186</v>
      </c>
      <c r="F150" s="121" t="s">
        <v>187</v>
      </c>
      <c r="G150" s="122" t="s">
        <v>188</v>
      </c>
      <c r="H150" s="123">
        <v>35</v>
      </c>
      <c r="I150" s="150">
        <f>ROUND(0,2)</f>
        <v>0</v>
      </c>
      <c r="J150" s="150">
        <f>ROUND(0,2)</f>
        <v>0</v>
      </c>
      <c r="K150" s="150">
        <f>ROUND(I150*H150,2)</f>
        <v>0</v>
      </c>
      <c r="L150" s="150">
        <f>ROUND(J150*H150,2)</f>
        <v>0</v>
      </c>
      <c r="M150" s="150">
        <f>ROUND(K150+L150,2)</f>
        <v>0</v>
      </c>
      <c r="N150" s="121" t="s">
        <v>1</v>
      </c>
      <c r="O150" s="24"/>
      <c r="P150" s="124" t="s">
        <v>1</v>
      </c>
      <c r="Q150" s="125" t="s">
        <v>38</v>
      </c>
      <c r="R150" s="126">
        <f t="shared" ref="R150:R156" si="21">I150+J150</f>
        <v>0</v>
      </c>
      <c r="S150" s="126">
        <f t="shared" ref="S150:S156" si="22">ROUND(I150*H150,3)</f>
        <v>0</v>
      </c>
      <c r="T150" s="126">
        <f t="shared" ref="T150:T156" si="23">ROUND(J150*H150,3)</f>
        <v>0</v>
      </c>
      <c r="U150" s="127">
        <v>0.54700000000000004</v>
      </c>
      <c r="V150" s="127">
        <f t="shared" ref="V150:V156" si="24">U150*H150</f>
        <v>19.145000000000003</v>
      </c>
      <c r="W150" s="127">
        <v>0</v>
      </c>
      <c r="X150" s="127">
        <f t="shared" ref="X150:X156" si="25">W150*H150</f>
        <v>0</v>
      </c>
      <c r="Y150" s="127">
        <v>4.0099999999999997E-2</v>
      </c>
      <c r="Z150" s="128">
        <f t="shared" ref="Z150:Z156" si="26">Y150*H150</f>
        <v>1.4035</v>
      </c>
      <c r="AT150" s="129" t="s">
        <v>189</v>
      </c>
      <c r="AV150" s="129" t="s">
        <v>132</v>
      </c>
      <c r="AW150" s="129" t="s">
        <v>138</v>
      </c>
      <c r="BA150" s="13" t="s">
        <v>129</v>
      </c>
      <c r="BG150" s="130">
        <f t="shared" ref="BG150:BG156" si="27">IF(Q150="základná",M150,0)</f>
        <v>0</v>
      </c>
      <c r="BH150" s="130">
        <f t="shared" ref="BH150:BH156" si="28">IF(Q150="znížená",M150,0)</f>
        <v>0</v>
      </c>
      <c r="BI150" s="130">
        <f t="shared" ref="BI150:BI156" si="29">IF(Q150="zákl. prenesená",M150,0)</f>
        <v>0</v>
      </c>
      <c r="BJ150" s="130">
        <f t="shared" ref="BJ150:BJ156" si="30">IF(Q150="zníž. prenesená",M150,0)</f>
        <v>0</v>
      </c>
      <c r="BK150" s="130">
        <f t="shared" ref="BK150:BK156" si="31">IF(Q150="nulová",M150,0)</f>
        <v>0</v>
      </c>
      <c r="BL150" s="13" t="s">
        <v>138</v>
      </c>
      <c r="BM150" s="130">
        <f t="shared" ref="BM150:BM156" si="32">ROUND(R150*H150,2)</f>
        <v>0</v>
      </c>
      <c r="BN150" s="13" t="s">
        <v>189</v>
      </c>
      <c r="BO150" s="129" t="s">
        <v>190</v>
      </c>
    </row>
    <row r="151" spans="2:132" s="1" customFormat="1" ht="24" customHeight="1">
      <c r="B151" s="118"/>
      <c r="C151" s="119" t="s">
        <v>191</v>
      </c>
      <c r="D151" s="119" t="s">
        <v>132</v>
      </c>
      <c r="E151" s="120" t="s">
        <v>192</v>
      </c>
      <c r="F151" s="121" t="s">
        <v>193</v>
      </c>
      <c r="G151" s="122" t="s">
        <v>157</v>
      </c>
      <c r="H151" s="123">
        <v>40</v>
      </c>
      <c r="I151" s="150">
        <f>ROUND(0,2)</f>
        <v>0</v>
      </c>
      <c r="J151" s="150">
        <f>ROUND(0,2)</f>
        <v>0</v>
      </c>
      <c r="K151" s="150">
        <f t="shared" ref="K151:K156" si="33">ROUND(I151*H151,2)</f>
        <v>0</v>
      </c>
      <c r="L151" s="150">
        <f t="shared" ref="L151:L156" si="34">ROUND(J151*H151,2)</f>
        <v>0</v>
      </c>
      <c r="M151" s="150">
        <f t="shared" ref="M151:M161" si="35">ROUND(K151+L151,2)</f>
        <v>0</v>
      </c>
      <c r="N151" s="121" t="s">
        <v>136</v>
      </c>
      <c r="O151" s="24"/>
      <c r="P151" s="124" t="s">
        <v>1</v>
      </c>
      <c r="Q151" s="125" t="s">
        <v>38</v>
      </c>
      <c r="R151" s="126">
        <f t="shared" si="21"/>
        <v>0</v>
      </c>
      <c r="S151" s="126">
        <f t="shared" si="22"/>
        <v>0</v>
      </c>
      <c r="T151" s="126">
        <f t="shared" si="23"/>
        <v>0</v>
      </c>
      <c r="U151" s="127">
        <v>0.13408999999999999</v>
      </c>
      <c r="V151" s="127">
        <f t="shared" si="24"/>
        <v>5.3635999999999999</v>
      </c>
      <c r="W151" s="127">
        <v>2.0000000000000002E-5</v>
      </c>
      <c r="X151" s="127">
        <f t="shared" si="25"/>
        <v>8.0000000000000004E-4</v>
      </c>
      <c r="Y151" s="127">
        <v>0</v>
      </c>
      <c r="Z151" s="128">
        <f t="shared" si="26"/>
        <v>0</v>
      </c>
      <c r="AT151" s="129" t="s">
        <v>189</v>
      </c>
      <c r="AV151" s="129" t="s">
        <v>132</v>
      </c>
      <c r="AW151" s="129" t="s">
        <v>138</v>
      </c>
      <c r="BA151" s="13" t="s">
        <v>129</v>
      </c>
      <c r="BG151" s="130">
        <f t="shared" si="27"/>
        <v>0</v>
      </c>
      <c r="BH151" s="130">
        <f t="shared" si="28"/>
        <v>0</v>
      </c>
      <c r="BI151" s="130">
        <f t="shared" si="29"/>
        <v>0</v>
      </c>
      <c r="BJ151" s="130">
        <f t="shared" si="30"/>
        <v>0</v>
      </c>
      <c r="BK151" s="130">
        <f t="shared" si="31"/>
        <v>0</v>
      </c>
      <c r="BL151" s="13" t="s">
        <v>138</v>
      </c>
      <c r="BM151" s="130">
        <f t="shared" si="32"/>
        <v>0</v>
      </c>
      <c r="BN151" s="13" t="s">
        <v>189</v>
      </c>
      <c r="BO151" s="129" t="s">
        <v>194</v>
      </c>
      <c r="EA151" s="130"/>
    </row>
    <row r="152" spans="2:132" s="1" customFormat="1" ht="24" customHeight="1">
      <c r="B152" s="118"/>
      <c r="C152" s="131" t="s">
        <v>195</v>
      </c>
      <c r="D152" s="131" t="s">
        <v>196</v>
      </c>
      <c r="E152" s="132" t="s">
        <v>197</v>
      </c>
      <c r="F152" s="133" t="s">
        <v>198</v>
      </c>
      <c r="G152" s="134" t="s">
        <v>157</v>
      </c>
      <c r="H152" s="135">
        <v>40</v>
      </c>
      <c r="I152" s="151">
        <f>ROUND(0,2)</f>
        <v>0</v>
      </c>
      <c r="J152" s="152"/>
      <c r="K152" s="151">
        <f t="shared" si="33"/>
        <v>0</v>
      </c>
      <c r="L152" s="151"/>
      <c r="M152" s="151">
        <f t="shared" si="35"/>
        <v>0</v>
      </c>
      <c r="N152" s="133" t="s">
        <v>136</v>
      </c>
      <c r="O152" s="136"/>
      <c r="P152" s="137" t="s">
        <v>1</v>
      </c>
      <c r="Q152" s="125" t="s">
        <v>38</v>
      </c>
      <c r="R152" s="126">
        <f t="shared" si="21"/>
        <v>0</v>
      </c>
      <c r="S152" s="126">
        <f t="shared" si="22"/>
        <v>0</v>
      </c>
      <c r="T152" s="126">
        <f t="shared" si="23"/>
        <v>0</v>
      </c>
      <c r="U152" s="127">
        <v>0</v>
      </c>
      <c r="V152" s="127">
        <f t="shared" si="24"/>
        <v>0</v>
      </c>
      <c r="W152" s="127">
        <v>1.0000000000000001E-5</v>
      </c>
      <c r="X152" s="127">
        <f t="shared" si="25"/>
        <v>4.0000000000000002E-4</v>
      </c>
      <c r="Y152" s="127">
        <v>0</v>
      </c>
      <c r="Z152" s="128">
        <f t="shared" si="26"/>
        <v>0</v>
      </c>
      <c r="AT152" s="129" t="s">
        <v>199</v>
      </c>
      <c r="AV152" s="129" t="s">
        <v>196</v>
      </c>
      <c r="AW152" s="129" t="s">
        <v>138</v>
      </c>
      <c r="BA152" s="13" t="s">
        <v>129</v>
      </c>
      <c r="BG152" s="130">
        <f t="shared" si="27"/>
        <v>0</v>
      </c>
      <c r="BH152" s="130">
        <f t="shared" si="28"/>
        <v>0</v>
      </c>
      <c r="BI152" s="130">
        <f t="shared" si="29"/>
        <v>0</v>
      </c>
      <c r="BJ152" s="130">
        <f t="shared" si="30"/>
        <v>0</v>
      </c>
      <c r="BK152" s="130">
        <f t="shared" si="31"/>
        <v>0</v>
      </c>
      <c r="BL152" s="13" t="s">
        <v>138</v>
      </c>
      <c r="BM152" s="130">
        <f t="shared" si="32"/>
        <v>0</v>
      </c>
      <c r="BN152" s="13" t="s">
        <v>189</v>
      </c>
      <c r="BO152" s="129" t="s">
        <v>200</v>
      </c>
      <c r="EB152" s="11"/>
    </row>
    <row r="153" spans="2:132" s="1" customFormat="1" ht="16.5" customHeight="1">
      <c r="B153" s="118"/>
      <c r="C153" s="119" t="s">
        <v>201</v>
      </c>
      <c r="D153" s="119" t="s">
        <v>132</v>
      </c>
      <c r="E153" s="120" t="s">
        <v>202</v>
      </c>
      <c r="F153" s="121" t="s">
        <v>203</v>
      </c>
      <c r="G153" s="122" t="s">
        <v>157</v>
      </c>
      <c r="H153" s="123">
        <v>6</v>
      </c>
      <c r="I153" s="150">
        <f>ROUND(0,2)</f>
        <v>0</v>
      </c>
      <c r="J153" s="150">
        <f>ROUND(0,2)</f>
        <v>0</v>
      </c>
      <c r="K153" s="150">
        <f t="shared" si="33"/>
        <v>0</v>
      </c>
      <c r="L153" s="150">
        <f t="shared" si="34"/>
        <v>0</v>
      </c>
      <c r="M153" s="150">
        <f t="shared" si="35"/>
        <v>0</v>
      </c>
      <c r="N153" s="121" t="s">
        <v>136</v>
      </c>
      <c r="O153" s="24"/>
      <c r="P153" s="124" t="s">
        <v>1</v>
      </c>
      <c r="Q153" s="125" t="s">
        <v>38</v>
      </c>
      <c r="R153" s="126">
        <f t="shared" si="21"/>
        <v>0</v>
      </c>
      <c r="S153" s="126">
        <f t="shared" si="22"/>
        <v>0</v>
      </c>
      <c r="T153" s="126">
        <f t="shared" si="23"/>
        <v>0</v>
      </c>
      <c r="U153" s="127">
        <v>0.1371</v>
      </c>
      <c r="V153" s="127">
        <f t="shared" si="24"/>
        <v>0.8226</v>
      </c>
      <c r="W153" s="127">
        <v>4.0000000000000003E-5</v>
      </c>
      <c r="X153" s="127">
        <f t="shared" si="25"/>
        <v>2.4000000000000003E-4</v>
      </c>
      <c r="Y153" s="127">
        <v>0</v>
      </c>
      <c r="Z153" s="128">
        <f t="shared" si="26"/>
        <v>0</v>
      </c>
      <c r="AT153" s="129" t="s">
        <v>189</v>
      </c>
      <c r="AV153" s="129" t="s">
        <v>132</v>
      </c>
      <c r="AW153" s="129" t="s">
        <v>138</v>
      </c>
      <c r="BA153" s="13" t="s">
        <v>129</v>
      </c>
      <c r="BG153" s="130">
        <f t="shared" si="27"/>
        <v>0</v>
      </c>
      <c r="BH153" s="130">
        <f t="shared" si="28"/>
        <v>0</v>
      </c>
      <c r="BI153" s="130">
        <f t="shared" si="29"/>
        <v>0</v>
      </c>
      <c r="BJ153" s="130">
        <f t="shared" si="30"/>
        <v>0</v>
      </c>
      <c r="BK153" s="130">
        <f t="shared" si="31"/>
        <v>0</v>
      </c>
      <c r="BL153" s="13" t="s">
        <v>138</v>
      </c>
      <c r="BM153" s="130">
        <f t="shared" si="32"/>
        <v>0</v>
      </c>
      <c r="BN153" s="13" t="s">
        <v>189</v>
      </c>
      <c r="BO153" s="129" t="s">
        <v>204</v>
      </c>
    </row>
    <row r="154" spans="2:132" s="1" customFormat="1" ht="24" customHeight="1">
      <c r="B154" s="118"/>
      <c r="C154" s="131" t="s">
        <v>205</v>
      </c>
      <c r="D154" s="131" t="s">
        <v>196</v>
      </c>
      <c r="E154" s="132" t="s">
        <v>206</v>
      </c>
      <c r="F154" s="133" t="s">
        <v>207</v>
      </c>
      <c r="G154" s="134" t="s">
        <v>157</v>
      </c>
      <c r="H154" s="135">
        <v>6</v>
      </c>
      <c r="I154" s="151">
        <f>ROUND(0,2)</f>
        <v>0</v>
      </c>
      <c r="J154" s="152"/>
      <c r="K154" s="151">
        <f t="shared" si="33"/>
        <v>0</v>
      </c>
      <c r="L154" s="151"/>
      <c r="M154" s="151">
        <f t="shared" si="35"/>
        <v>0</v>
      </c>
      <c r="N154" s="133" t="s">
        <v>136</v>
      </c>
      <c r="O154" s="136"/>
      <c r="P154" s="137" t="s">
        <v>1</v>
      </c>
      <c r="Q154" s="125" t="s">
        <v>38</v>
      </c>
      <c r="R154" s="126">
        <f t="shared" si="21"/>
        <v>0</v>
      </c>
      <c r="S154" s="126">
        <f t="shared" si="22"/>
        <v>0</v>
      </c>
      <c r="T154" s="126">
        <f t="shared" si="23"/>
        <v>0</v>
      </c>
      <c r="U154" s="127">
        <v>0</v>
      </c>
      <c r="V154" s="127">
        <f t="shared" si="24"/>
        <v>0</v>
      </c>
      <c r="W154" s="127">
        <v>6.0000000000000002E-5</v>
      </c>
      <c r="X154" s="127">
        <f t="shared" si="25"/>
        <v>3.6000000000000002E-4</v>
      </c>
      <c r="Y154" s="127">
        <v>0</v>
      </c>
      <c r="Z154" s="128">
        <f t="shared" si="26"/>
        <v>0</v>
      </c>
      <c r="AT154" s="129" t="s">
        <v>199</v>
      </c>
      <c r="AV154" s="129" t="s">
        <v>196</v>
      </c>
      <c r="AW154" s="129" t="s">
        <v>138</v>
      </c>
      <c r="BA154" s="13" t="s">
        <v>129</v>
      </c>
      <c r="BG154" s="130">
        <f t="shared" si="27"/>
        <v>0</v>
      </c>
      <c r="BH154" s="130">
        <f t="shared" si="28"/>
        <v>0</v>
      </c>
      <c r="BI154" s="130">
        <f t="shared" si="29"/>
        <v>0</v>
      </c>
      <c r="BJ154" s="130">
        <f t="shared" si="30"/>
        <v>0</v>
      </c>
      <c r="BK154" s="130">
        <f t="shared" si="31"/>
        <v>0</v>
      </c>
      <c r="BL154" s="13" t="s">
        <v>138</v>
      </c>
      <c r="BM154" s="130">
        <f t="shared" si="32"/>
        <v>0</v>
      </c>
      <c r="BN154" s="13" t="s">
        <v>189</v>
      </c>
      <c r="BO154" s="129" t="s">
        <v>208</v>
      </c>
    </row>
    <row r="155" spans="2:132" s="1" customFormat="1" ht="24" customHeight="1">
      <c r="B155" s="118"/>
      <c r="C155" s="119" t="s">
        <v>189</v>
      </c>
      <c r="D155" s="119" t="s">
        <v>132</v>
      </c>
      <c r="E155" s="120" t="s">
        <v>209</v>
      </c>
      <c r="F155" s="121" t="s">
        <v>210</v>
      </c>
      <c r="G155" s="122" t="s">
        <v>161</v>
      </c>
      <c r="H155" s="123">
        <v>1.4039999999999999</v>
      </c>
      <c r="I155" s="150">
        <f>ROUND(0,2)</f>
        <v>0</v>
      </c>
      <c r="J155" s="150">
        <f>ROUND(0,2)</f>
        <v>0</v>
      </c>
      <c r="K155" s="150">
        <f t="shared" si="33"/>
        <v>0</v>
      </c>
      <c r="L155" s="150">
        <f t="shared" si="34"/>
        <v>0</v>
      </c>
      <c r="M155" s="150">
        <f t="shared" si="35"/>
        <v>0</v>
      </c>
      <c r="N155" s="121" t="s">
        <v>1</v>
      </c>
      <c r="O155" s="24"/>
      <c r="P155" s="124" t="s">
        <v>1</v>
      </c>
      <c r="Q155" s="125" t="s">
        <v>38</v>
      </c>
      <c r="R155" s="126">
        <f t="shared" si="21"/>
        <v>0</v>
      </c>
      <c r="S155" s="126">
        <f t="shared" si="22"/>
        <v>0</v>
      </c>
      <c r="T155" s="126">
        <f t="shared" si="23"/>
        <v>0</v>
      </c>
      <c r="U155" s="127">
        <v>0</v>
      </c>
      <c r="V155" s="127">
        <f t="shared" si="24"/>
        <v>0</v>
      </c>
      <c r="W155" s="127">
        <v>0</v>
      </c>
      <c r="X155" s="127">
        <f t="shared" si="25"/>
        <v>0</v>
      </c>
      <c r="Y155" s="127">
        <v>0</v>
      </c>
      <c r="Z155" s="128">
        <f t="shared" si="26"/>
        <v>0</v>
      </c>
      <c r="AT155" s="129" t="s">
        <v>137</v>
      </c>
      <c r="AV155" s="129" t="s">
        <v>132</v>
      </c>
      <c r="AW155" s="129" t="s">
        <v>138</v>
      </c>
      <c r="BA155" s="13" t="s">
        <v>129</v>
      </c>
      <c r="BG155" s="130">
        <f t="shared" si="27"/>
        <v>0</v>
      </c>
      <c r="BH155" s="130">
        <f t="shared" si="28"/>
        <v>0</v>
      </c>
      <c r="BI155" s="130">
        <f t="shared" si="29"/>
        <v>0</v>
      </c>
      <c r="BJ155" s="130">
        <f t="shared" si="30"/>
        <v>0</v>
      </c>
      <c r="BK155" s="130">
        <f t="shared" si="31"/>
        <v>0</v>
      </c>
      <c r="BL155" s="13" t="s">
        <v>138</v>
      </c>
      <c r="BM155" s="130">
        <f t="shared" si="32"/>
        <v>0</v>
      </c>
      <c r="BN155" s="13" t="s">
        <v>137</v>
      </c>
      <c r="BO155" s="129" t="s">
        <v>211</v>
      </c>
    </row>
    <row r="156" spans="2:132" s="1" customFormat="1" ht="24" customHeight="1">
      <c r="B156" s="118"/>
      <c r="C156" s="119" t="s">
        <v>212</v>
      </c>
      <c r="D156" s="119" t="s">
        <v>132</v>
      </c>
      <c r="E156" s="120" t="s">
        <v>213</v>
      </c>
      <c r="F156" s="121" t="s">
        <v>214</v>
      </c>
      <c r="G156" s="122" t="s">
        <v>161</v>
      </c>
      <c r="H156" s="123">
        <v>2E-3</v>
      </c>
      <c r="I156" s="150">
        <f>ROUND(0,2)</f>
        <v>0</v>
      </c>
      <c r="J156" s="150">
        <f>ROUND(0,2)</f>
        <v>0</v>
      </c>
      <c r="K156" s="150">
        <f t="shared" si="33"/>
        <v>0</v>
      </c>
      <c r="L156" s="150">
        <f t="shared" si="34"/>
        <v>0</v>
      </c>
      <c r="M156" s="150">
        <f t="shared" si="35"/>
        <v>0</v>
      </c>
      <c r="N156" s="121" t="s">
        <v>136</v>
      </c>
      <c r="O156" s="24"/>
      <c r="P156" s="124" t="s">
        <v>1</v>
      </c>
      <c r="Q156" s="125" t="s">
        <v>38</v>
      </c>
      <c r="R156" s="126">
        <f t="shared" si="21"/>
        <v>0</v>
      </c>
      <c r="S156" s="126">
        <f t="shared" si="22"/>
        <v>0</v>
      </c>
      <c r="T156" s="126">
        <f t="shared" si="23"/>
        <v>0</v>
      </c>
      <c r="U156" s="127">
        <v>1.782</v>
      </c>
      <c r="V156" s="127">
        <f t="shared" si="24"/>
        <v>3.5640000000000003E-3</v>
      </c>
      <c r="W156" s="127">
        <v>0</v>
      </c>
      <c r="X156" s="127">
        <f t="shared" si="25"/>
        <v>0</v>
      </c>
      <c r="Y156" s="127">
        <v>0</v>
      </c>
      <c r="Z156" s="128">
        <f t="shared" si="26"/>
        <v>0</v>
      </c>
      <c r="AT156" s="129" t="s">
        <v>189</v>
      </c>
      <c r="AV156" s="129" t="s">
        <v>132</v>
      </c>
      <c r="AW156" s="129" t="s">
        <v>138</v>
      </c>
      <c r="BA156" s="13" t="s">
        <v>129</v>
      </c>
      <c r="BG156" s="130">
        <f t="shared" si="27"/>
        <v>0</v>
      </c>
      <c r="BH156" s="130">
        <f t="shared" si="28"/>
        <v>0</v>
      </c>
      <c r="BI156" s="130">
        <f t="shared" si="29"/>
        <v>0</v>
      </c>
      <c r="BJ156" s="130">
        <f t="shared" si="30"/>
        <v>0</v>
      </c>
      <c r="BK156" s="130">
        <f t="shared" si="31"/>
        <v>0</v>
      </c>
      <c r="BL156" s="13" t="s">
        <v>138</v>
      </c>
      <c r="BM156" s="130">
        <f t="shared" si="32"/>
        <v>0</v>
      </c>
      <c r="BN156" s="13" t="s">
        <v>189</v>
      </c>
      <c r="BO156" s="129" t="s">
        <v>215</v>
      </c>
    </row>
    <row r="157" spans="2:132" s="11" customFormat="1" ht="22.9" customHeight="1">
      <c r="B157" s="108"/>
      <c r="D157" s="109" t="s">
        <v>73</v>
      </c>
      <c r="E157" s="117" t="s">
        <v>216</v>
      </c>
      <c r="F157" s="117" t="s">
        <v>217</v>
      </c>
      <c r="I157" s="148"/>
      <c r="J157" s="148"/>
      <c r="K157" s="149">
        <f t="shared" ref="K157:L157" si="36">ROUND(SUM(K158:K161),2)</f>
        <v>0</v>
      </c>
      <c r="L157" s="149">
        <f t="shared" si="36"/>
        <v>0</v>
      </c>
      <c r="M157" s="150">
        <f t="shared" si="35"/>
        <v>0</v>
      </c>
      <c r="O157" s="108"/>
      <c r="P157" s="111"/>
      <c r="Q157" s="112"/>
      <c r="R157" s="112"/>
      <c r="S157" s="113">
        <f>SUM(S158:S161)</f>
        <v>0</v>
      </c>
      <c r="T157" s="113">
        <f>SUM(T158:T161)</f>
        <v>0</v>
      </c>
      <c r="U157" s="112"/>
      <c r="V157" s="114">
        <f>SUM(V158:V161)</f>
        <v>0.74552400000000008</v>
      </c>
      <c r="W157" s="112"/>
      <c r="X157" s="114">
        <f>SUM(X158:X161)</f>
        <v>1.6420000000000001E-2</v>
      </c>
      <c r="Y157" s="112"/>
      <c r="Z157" s="115">
        <f>SUM(Z158:Z161)</f>
        <v>0</v>
      </c>
      <c r="AT157" s="109" t="s">
        <v>138</v>
      </c>
      <c r="AV157" s="116" t="s">
        <v>73</v>
      </c>
      <c r="AW157" s="116" t="s">
        <v>79</v>
      </c>
      <c r="BA157" s="109" t="s">
        <v>129</v>
      </c>
      <c r="BM157" s="154">
        <f>SUM(BM158:BM161,2)</f>
        <v>2</v>
      </c>
      <c r="DZ157" s="148"/>
    </row>
    <row r="158" spans="2:132" s="1" customFormat="1" ht="24" customHeight="1">
      <c r="B158" s="118"/>
      <c r="C158" s="119" t="s">
        <v>218</v>
      </c>
      <c r="D158" s="119" t="s">
        <v>132</v>
      </c>
      <c r="E158" s="120" t="s">
        <v>219</v>
      </c>
      <c r="F158" s="121" t="s">
        <v>220</v>
      </c>
      <c r="G158" s="122" t="s">
        <v>135</v>
      </c>
      <c r="H158" s="123">
        <v>2</v>
      </c>
      <c r="I158" s="150">
        <f>ROUND(0,2)</f>
        <v>0</v>
      </c>
      <c r="J158" s="150">
        <f>ROUND(0,2)</f>
        <v>0</v>
      </c>
      <c r="K158" s="150">
        <f>ROUND(I158*H158,2)</f>
        <v>0</v>
      </c>
      <c r="L158" s="150">
        <f>ROUND(J158*H158,2)</f>
        <v>0</v>
      </c>
      <c r="M158" s="150">
        <f t="shared" si="35"/>
        <v>0</v>
      </c>
      <c r="N158" s="121" t="s">
        <v>170</v>
      </c>
      <c r="O158" s="24"/>
      <c r="P158" s="124" t="s">
        <v>1</v>
      </c>
      <c r="Q158" s="125" t="s">
        <v>38</v>
      </c>
      <c r="R158" s="126">
        <f>I158+J158</f>
        <v>0</v>
      </c>
      <c r="S158" s="126">
        <f>ROUND(I158*H158,3)</f>
        <v>0</v>
      </c>
      <c r="T158" s="126">
        <f>ROUND(J158*H158,3)</f>
        <v>0</v>
      </c>
      <c r="U158" s="127">
        <v>0.36269000000000001</v>
      </c>
      <c r="V158" s="127">
        <f>U158*H158</f>
        <v>0.72538000000000002</v>
      </c>
      <c r="W158" s="127">
        <v>1.91E-3</v>
      </c>
      <c r="X158" s="127">
        <f>W158*H158</f>
        <v>3.82E-3</v>
      </c>
      <c r="Y158" s="127">
        <v>0</v>
      </c>
      <c r="Z158" s="128">
        <f>Y158*H158</f>
        <v>0</v>
      </c>
      <c r="AT158" s="129" t="s">
        <v>189</v>
      </c>
      <c r="AV158" s="129" t="s">
        <v>132</v>
      </c>
      <c r="AW158" s="129" t="s">
        <v>138</v>
      </c>
      <c r="BA158" s="13" t="s">
        <v>129</v>
      </c>
      <c r="BG158" s="130">
        <f>IF(Q158="základná",M158,0)</f>
        <v>0</v>
      </c>
      <c r="BH158" s="130">
        <f>IF(Q158="znížená",M158,0)</f>
        <v>0</v>
      </c>
      <c r="BI158" s="130">
        <f>IF(Q158="zákl. prenesená",M158,0)</f>
        <v>0</v>
      </c>
      <c r="BJ158" s="130">
        <f>IF(Q158="zníž. prenesená",M158,0)</f>
        <v>0</v>
      </c>
      <c r="BK158" s="130">
        <f>IF(Q158="nulová",M158,0)</f>
        <v>0</v>
      </c>
      <c r="BL158" s="13" t="s">
        <v>138</v>
      </c>
      <c r="BM158" s="130">
        <f>ROUND(R158*H158,2)</f>
        <v>0</v>
      </c>
      <c r="BN158" s="13" t="s">
        <v>189</v>
      </c>
      <c r="BO158" s="129" t="s">
        <v>221</v>
      </c>
    </row>
    <row r="159" spans="2:132" s="1" customFormat="1" ht="24" customHeight="1">
      <c r="B159" s="118"/>
      <c r="C159" s="131" t="s">
        <v>222</v>
      </c>
      <c r="D159" s="131" t="s">
        <v>196</v>
      </c>
      <c r="E159" s="132" t="s">
        <v>223</v>
      </c>
      <c r="F159" s="133" t="s">
        <v>224</v>
      </c>
      <c r="G159" s="134" t="s">
        <v>135</v>
      </c>
      <c r="H159" s="135">
        <v>1</v>
      </c>
      <c r="I159" s="151">
        <f>ROUND(0,2)</f>
        <v>0</v>
      </c>
      <c r="J159" s="152"/>
      <c r="K159" s="151">
        <f t="shared" ref="K159:K161" si="37">ROUND(I159*H159,2)</f>
        <v>0</v>
      </c>
      <c r="L159" s="151"/>
      <c r="M159" s="151">
        <f t="shared" si="35"/>
        <v>0</v>
      </c>
      <c r="N159" s="133" t="s">
        <v>170</v>
      </c>
      <c r="O159" s="136"/>
      <c r="P159" s="137" t="s">
        <v>1</v>
      </c>
      <c r="Q159" s="125" t="s">
        <v>38</v>
      </c>
      <c r="R159" s="126">
        <f>I159+J159</f>
        <v>0</v>
      </c>
      <c r="S159" s="126">
        <f>ROUND(I159*H159,3)</f>
        <v>0</v>
      </c>
      <c r="T159" s="126">
        <f>ROUND(J159*H159,3)</f>
        <v>0</v>
      </c>
      <c r="U159" s="127">
        <v>0</v>
      </c>
      <c r="V159" s="127">
        <f>U159*H159</f>
        <v>0</v>
      </c>
      <c r="W159" s="127">
        <v>1.2E-2</v>
      </c>
      <c r="X159" s="127">
        <f>W159*H159</f>
        <v>1.2E-2</v>
      </c>
      <c r="Y159" s="127">
        <v>0</v>
      </c>
      <c r="Z159" s="128">
        <f>Y159*H159</f>
        <v>0</v>
      </c>
      <c r="AT159" s="129" t="s">
        <v>199</v>
      </c>
      <c r="AV159" s="129" t="s">
        <v>196</v>
      </c>
      <c r="AW159" s="129" t="s">
        <v>138</v>
      </c>
      <c r="BA159" s="13" t="s">
        <v>129</v>
      </c>
      <c r="BG159" s="130">
        <f>IF(Q159="základná",M159,0)</f>
        <v>0</v>
      </c>
      <c r="BH159" s="130">
        <f>IF(Q159="znížená",M159,0)</f>
        <v>0</v>
      </c>
      <c r="BI159" s="130">
        <f>IF(Q159="zákl. prenesená",M159,0)</f>
        <v>0</v>
      </c>
      <c r="BJ159" s="130">
        <f>IF(Q159="zníž. prenesená",M159,0)</f>
        <v>0</v>
      </c>
      <c r="BK159" s="130">
        <f>IF(Q159="nulová",M159,0)</f>
        <v>0</v>
      </c>
      <c r="BL159" s="13" t="s">
        <v>138</v>
      </c>
      <c r="BM159" s="130">
        <f>ROUND(R159*H159,2)</f>
        <v>0</v>
      </c>
      <c r="BN159" s="13" t="s">
        <v>189</v>
      </c>
      <c r="BO159" s="129" t="s">
        <v>225</v>
      </c>
    </row>
    <row r="160" spans="2:132" s="1" customFormat="1" ht="24" customHeight="1">
      <c r="B160" s="118"/>
      <c r="C160" s="131" t="s">
        <v>8</v>
      </c>
      <c r="D160" s="131" t="s">
        <v>196</v>
      </c>
      <c r="E160" s="132" t="s">
        <v>226</v>
      </c>
      <c r="F160" s="133" t="s">
        <v>227</v>
      </c>
      <c r="G160" s="134" t="s">
        <v>135</v>
      </c>
      <c r="H160" s="135">
        <v>1</v>
      </c>
      <c r="I160" s="151">
        <f>ROUND(0,2)</f>
        <v>0</v>
      </c>
      <c r="J160" s="152"/>
      <c r="K160" s="151">
        <f t="shared" si="37"/>
        <v>0</v>
      </c>
      <c r="L160" s="151"/>
      <c r="M160" s="151">
        <f t="shared" si="35"/>
        <v>0</v>
      </c>
      <c r="N160" s="133" t="s">
        <v>1</v>
      </c>
      <c r="O160" s="136"/>
      <c r="P160" s="137" t="s">
        <v>1</v>
      </c>
      <c r="Q160" s="125" t="s">
        <v>38</v>
      </c>
      <c r="R160" s="126">
        <f>I160+J160</f>
        <v>0</v>
      </c>
      <c r="S160" s="126">
        <f>ROUND(I160*H160,3)</f>
        <v>0</v>
      </c>
      <c r="T160" s="126">
        <f>ROUND(J160*H160,3)</f>
        <v>0</v>
      </c>
      <c r="U160" s="127">
        <v>0</v>
      </c>
      <c r="V160" s="127">
        <f>U160*H160</f>
        <v>0</v>
      </c>
      <c r="W160" s="127">
        <v>5.9999999999999995E-4</v>
      </c>
      <c r="X160" s="127">
        <f>W160*H160</f>
        <v>5.9999999999999995E-4</v>
      </c>
      <c r="Y160" s="127">
        <v>0</v>
      </c>
      <c r="Z160" s="128">
        <f>Y160*H160</f>
        <v>0</v>
      </c>
      <c r="AT160" s="129" t="s">
        <v>199</v>
      </c>
      <c r="AV160" s="129" t="s">
        <v>196</v>
      </c>
      <c r="AW160" s="129" t="s">
        <v>138</v>
      </c>
      <c r="BA160" s="13" t="s">
        <v>129</v>
      </c>
      <c r="BG160" s="130">
        <f>IF(Q160="základná",M160,0)</f>
        <v>0</v>
      </c>
      <c r="BH160" s="130">
        <f>IF(Q160="znížená",M160,0)</f>
        <v>0</v>
      </c>
      <c r="BI160" s="130">
        <f>IF(Q160="zákl. prenesená",M160,0)</f>
        <v>0</v>
      </c>
      <c r="BJ160" s="130">
        <f>IF(Q160="zníž. prenesená",M160,0)</f>
        <v>0</v>
      </c>
      <c r="BK160" s="130">
        <f>IF(Q160="nulová",M160,0)</f>
        <v>0</v>
      </c>
      <c r="BL160" s="13" t="s">
        <v>138</v>
      </c>
      <c r="BM160" s="130">
        <f>ROUND(R160*H160,2)</f>
        <v>0</v>
      </c>
      <c r="BN160" s="13" t="s">
        <v>189</v>
      </c>
      <c r="BO160" s="129" t="s">
        <v>228</v>
      </c>
    </row>
    <row r="161" spans="2:131" s="1" customFormat="1" ht="24" customHeight="1">
      <c r="B161" s="118"/>
      <c r="C161" s="119" t="s">
        <v>229</v>
      </c>
      <c r="D161" s="119" t="s">
        <v>132</v>
      </c>
      <c r="E161" s="120" t="s">
        <v>230</v>
      </c>
      <c r="F161" s="121" t="s">
        <v>231</v>
      </c>
      <c r="G161" s="122" t="s">
        <v>161</v>
      </c>
      <c r="H161" s="123">
        <v>1.6E-2</v>
      </c>
      <c r="I161" s="150">
        <f>ROUND(0,2)</f>
        <v>0</v>
      </c>
      <c r="J161" s="150">
        <f>ROUND(0,2)</f>
        <v>0</v>
      </c>
      <c r="K161" s="150">
        <f t="shared" si="37"/>
        <v>0</v>
      </c>
      <c r="L161" s="150">
        <f t="shared" ref="L161" si="38">ROUND(J161*H161,2)</f>
        <v>0</v>
      </c>
      <c r="M161" s="150">
        <f t="shared" si="35"/>
        <v>0</v>
      </c>
      <c r="N161" s="121" t="s">
        <v>136</v>
      </c>
      <c r="O161" s="24"/>
      <c r="P161" s="124" t="s">
        <v>1</v>
      </c>
      <c r="Q161" s="125" t="s">
        <v>38</v>
      </c>
      <c r="R161" s="126">
        <f>I161+J161</f>
        <v>0</v>
      </c>
      <c r="S161" s="126">
        <f>ROUND(I161*H161,3)</f>
        <v>0</v>
      </c>
      <c r="T161" s="126">
        <f>ROUND(J161*H161,3)</f>
        <v>0</v>
      </c>
      <c r="U161" s="127">
        <v>1.2589999999999999</v>
      </c>
      <c r="V161" s="127">
        <f>U161*H161</f>
        <v>2.0143999999999999E-2</v>
      </c>
      <c r="W161" s="127">
        <v>0</v>
      </c>
      <c r="X161" s="127">
        <f>W161*H161</f>
        <v>0</v>
      </c>
      <c r="Y161" s="127">
        <v>0</v>
      </c>
      <c r="Z161" s="128">
        <f>Y161*H161</f>
        <v>0</v>
      </c>
      <c r="AT161" s="129" t="s">
        <v>189</v>
      </c>
      <c r="AV161" s="129" t="s">
        <v>132</v>
      </c>
      <c r="AW161" s="129" t="s">
        <v>138</v>
      </c>
      <c r="BA161" s="13" t="s">
        <v>129</v>
      </c>
      <c r="BG161" s="130">
        <f>IF(Q161="základná",M161,0)</f>
        <v>0</v>
      </c>
      <c r="BH161" s="130">
        <f>IF(Q161="znížená",M161,0)</f>
        <v>0</v>
      </c>
      <c r="BI161" s="130">
        <f>IF(Q161="zákl. prenesená",M161,0)</f>
        <v>0</v>
      </c>
      <c r="BJ161" s="130">
        <f>IF(Q161="zníž. prenesená",M161,0)</f>
        <v>0</v>
      </c>
      <c r="BK161" s="130">
        <f>IF(Q161="nulová",M161,0)</f>
        <v>0</v>
      </c>
      <c r="BL161" s="13" t="s">
        <v>138</v>
      </c>
      <c r="BM161" s="130">
        <f>ROUND(R161*H161,2)</f>
        <v>0</v>
      </c>
      <c r="BN161" s="13" t="s">
        <v>189</v>
      </c>
      <c r="BO161" s="129" t="s">
        <v>232</v>
      </c>
    </row>
    <row r="162" spans="2:131" s="11" customFormat="1" ht="22.9" customHeight="1">
      <c r="B162" s="108"/>
      <c r="D162" s="109" t="s">
        <v>73</v>
      </c>
      <c r="E162" s="117" t="s">
        <v>233</v>
      </c>
      <c r="F162" s="117" t="s">
        <v>234</v>
      </c>
      <c r="K162" s="149">
        <f t="shared" ref="K162:L162" si="39">ROUND(SUM(K163:K177),2)</f>
        <v>0</v>
      </c>
      <c r="L162" s="149">
        <f t="shared" si="39"/>
        <v>0</v>
      </c>
      <c r="M162" s="149">
        <f>ROUND(SUM(M163:M177),2)</f>
        <v>0</v>
      </c>
      <c r="O162" s="108"/>
      <c r="P162" s="111"/>
      <c r="Q162" s="112"/>
      <c r="R162" s="112"/>
      <c r="S162" s="113">
        <f>SUM(S163:S177)</f>
        <v>0</v>
      </c>
      <c r="T162" s="113">
        <f>SUM(T163:T177)</f>
        <v>0</v>
      </c>
      <c r="U162" s="112"/>
      <c r="V162" s="114">
        <f>SUM(V163:V177)</f>
        <v>56.590889000000004</v>
      </c>
      <c r="W162" s="112"/>
      <c r="X162" s="114">
        <f>SUM(X163:X177)</f>
        <v>0.37761</v>
      </c>
      <c r="Y162" s="112"/>
      <c r="Z162" s="115">
        <f>SUM(Z163:Z177)</f>
        <v>0.61250000000000004</v>
      </c>
      <c r="AT162" s="109" t="s">
        <v>138</v>
      </c>
      <c r="AV162" s="116" t="s">
        <v>73</v>
      </c>
      <c r="AW162" s="116" t="s">
        <v>79</v>
      </c>
      <c r="BA162" s="109" t="s">
        <v>129</v>
      </c>
      <c r="BM162" s="154">
        <f>SUM(BM163:BM177,2)</f>
        <v>2</v>
      </c>
      <c r="EA162" s="148"/>
    </row>
    <row r="163" spans="2:131" s="1" customFormat="1" ht="24" customHeight="1">
      <c r="B163" s="118"/>
      <c r="C163" s="119" t="s">
        <v>235</v>
      </c>
      <c r="D163" s="119" t="s">
        <v>132</v>
      </c>
      <c r="E163" s="120" t="s">
        <v>236</v>
      </c>
      <c r="F163" s="121" t="s">
        <v>237</v>
      </c>
      <c r="G163" s="122" t="s">
        <v>135</v>
      </c>
      <c r="H163" s="123">
        <v>2</v>
      </c>
      <c r="I163" s="150">
        <f>ROUND(0,2)</f>
        <v>0</v>
      </c>
      <c r="J163" s="150">
        <f>ROUND(0,2)</f>
        <v>0</v>
      </c>
      <c r="K163" s="150">
        <f>ROUND(I163*H163,2)</f>
        <v>0</v>
      </c>
      <c r="L163" s="150">
        <f>ROUND(J163*H163,2)</f>
        <v>0</v>
      </c>
      <c r="M163" s="150">
        <f>ROUND(K163+L163,2)</f>
        <v>0</v>
      </c>
      <c r="N163" s="121" t="s">
        <v>136</v>
      </c>
      <c r="O163" s="24"/>
      <c r="P163" s="124" t="s">
        <v>1</v>
      </c>
      <c r="Q163" s="125" t="s">
        <v>38</v>
      </c>
      <c r="R163" s="126">
        <f t="shared" ref="R163:R177" si="40">I163+J163</f>
        <v>0</v>
      </c>
      <c r="S163" s="126">
        <f t="shared" ref="S163:S177" si="41">ROUND(I163*H163,3)</f>
        <v>0</v>
      </c>
      <c r="T163" s="126">
        <f t="shared" ref="T163:T177" si="42">ROUND(J163*H163,3)</f>
        <v>0</v>
      </c>
      <c r="U163" s="127">
        <v>2.2413500000000002</v>
      </c>
      <c r="V163" s="127">
        <f t="shared" ref="V163:V177" si="43">U163*H163</f>
        <v>4.4827000000000004</v>
      </c>
      <c r="W163" s="127">
        <v>1.7000000000000001E-4</v>
      </c>
      <c r="X163" s="127">
        <f t="shared" ref="X163:X177" si="44">W163*H163</f>
        <v>3.4000000000000002E-4</v>
      </c>
      <c r="Y163" s="127">
        <v>0.30625000000000002</v>
      </c>
      <c r="Z163" s="128">
        <f t="shared" ref="Z163:Z177" si="45">Y163*H163</f>
        <v>0.61250000000000004</v>
      </c>
      <c r="AT163" s="129" t="s">
        <v>189</v>
      </c>
      <c r="AV163" s="129" t="s">
        <v>132</v>
      </c>
      <c r="AW163" s="129" t="s">
        <v>138</v>
      </c>
      <c r="BA163" s="13" t="s">
        <v>129</v>
      </c>
      <c r="BG163" s="130">
        <f t="shared" ref="BG163:BG177" si="46">IF(Q163="základná",M163,0)</f>
        <v>0</v>
      </c>
      <c r="BH163" s="130">
        <f t="shared" ref="BH163:BH177" si="47">IF(Q163="znížená",M163,0)</f>
        <v>0</v>
      </c>
      <c r="BI163" s="130">
        <f t="shared" ref="BI163:BI177" si="48">IF(Q163="zákl. prenesená",M163,0)</f>
        <v>0</v>
      </c>
      <c r="BJ163" s="130">
        <f t="shared" ref="BJ163:BJ177" si="49">IF(Q163="zníž. prenesená",M163,0)</f>
        <v>0</v>
      </c>
      <c r="BK163" s="130">
        <f t="shared" ref="BK163:BK177" si="50">IF(Q163="nulová",M163,0)</f>
        <v>0</v>
      </c>
      <c r="BL163" s="13" t="s">
        <v>138</v>
      </c>
      <c r="BM163" s="130">
        <f t="shared" ref="BM163:BM177" si="51">ROUND(R163*H163,2)</f>
        <v>0</v>
      </c>
      <c r="BN163" s="13" t="s">
        <v>189</v>
      </c>
      <c r="BO163" s="129" t="s">
        <v>238</v>
      </c>
    </row>
    <row r="164" spans="2:131" s="1" customFormat="1" ht="24" customHeight="1">
      <c r="B164" s="118"/>
      <c r="C164" s="119" t="s">
        <v>239</v>
      </c>
      <c r="D164" s="119" t="s">
        <v>132</v>
      </c>
      <c r="E164" s="120" t="s">
        <v>240</v>
      </c>
      <c r="F164" s="121" t="s">
        <v>241</v>
      </c>
      <c r="G164" s="122" t="s">
        <v>135</v>
      </c>
      <c r="H164" s="123">
        <v>2</v>
      </c>
      <c r="I164" s="150">
        <f t="shared" ref="I164:I165" si="52">ROUND(0,2)</f>
        <v>0</v>
      </c>
      <c r="J164" s="150">
        <f t="shared" ref="J164:J165" si="53">ROUND(0,2)</f>
        <v>0</v>
      </c>
      <c r="K164" s="150">
        <f t="shared" ref="K164:K177" si="54">ROUND(I164*H164,2)</f>
        <v>0</v>
      </c>
      <c r="L164" s="150">
        <f t="shared" ref="L164:L177" si="55">ROUND(J164*H164,2)</f>
        <v>0</v>
      </c>
      <c r="M164" s="150">
        <f t="shared" ref="M164:M177" si="56">ROUND(K164+L164,2)</f>
        <v>0</v>
      </c>
      <c r="N164" s="121" t="s">
        <v>136</v>
      </c>
      <c r="O164" s="24"/>
      <c r="P164" s="124" t="s">
        <v>1</v>
      </c>
      <c r="Q164" s="125" t="s">
        <v>38</v>
      </c>
      <c r="R164" s="126">
        <f t="shared" si="40"/>
        <v>0</v>
      </c>
      <c r="S164" s="126">
        <f t="shared" si="41"/>
        <v>0</v>
      </c>
      <c r="T164" s="126">
        <f t="shared" si="42"/>
        <v>0</v>
      </c>
      <c r="U164" s="127">
        <v>12.805720000000001</v>
      </c>
      <c r="V164" s="127">
        <f t="shared" si="43"/>
        <v>25.611440000000002</v>
      </c>
      <c r="W164" s="127">
        <v>9.1500000000000001E-3</v>
      </c>
      <c r="X164" s="127">
        <f t="shared" si="44"/>
        <v>1.83E-2</v>
      </c>
      <c r="Y164" s="127">
        <v>0</v>
      </c>
      <c r="Z164" s="128">
        <f t="shared" si="45"/>
        <v>0</v>
      </c>
      <c r="AT164" s="129" t="s">
        <v>189</v>
      </c>
      <c r="AV164" s="129" t="s">
        <v>132</v>
      </c>
      <c r="AW164" s="129" t="s">
        <v>138</v>
      </c>
      <c r="BA164" s="13" t="s">
        <v>129</v>
      </c>
      <c r="BG164" s="130">
        <f t="shared" si="46"/>
        <v>0</v>
      </c>
      <c r="BH164" s="130">
        <f t="shared" si="47"/>
        <v>0</v>
      </c>
      <c r="BI164" s="130">
        <f t="shared" si="48"/>
        <v>0</v>
      </c>
      <c r="BJ164" s="130">
        <f t="shared" si="49"/>
        <v>0</v>
      </c>
      <c r="BK164" s="130">
        <f t="shared" si="50"/>
        <v>0</v>
      </c>
      <c r="BL164" s="13" t="s">
        <v>138</v>
      </c>
      <c r="BM164" s="130">
        <f t="shared" si="51"/>
        <v>0</v>
      </c>
      <c r="BN164" s="13" t="s">
        <v>189</v>
      </c>
      <c r="BO164" s="129" t="s">
        <v>242</v>
      </c>
    </row>
    <row r="165" spans="2:131" s="1" customFormat="1" ht="24" customHeight="1">
      <c r="B165" s="118"/>
      <c r="C165" s="119" t="s">
        <v>243</v>
      </c>
      <c r="D165" s="119" t="s">
        <v>132</v>
      </c>
      <c r="E165" s="120" t="s">
        <v>244</v>
      </c>
      <c r="F165" s="121" t="s">
        <v>245</v>
      </c>
      <c r="G165" s="122" t="s">
        <v>135</v>
      </c>
      <c r="H165" s="123">
        <v>1</v>
      </c>
      <c r="I165" s="150">
        <f t="shared" si="52"/>
        <v>0</v>
      </c>
      <c r="J165" s="150">
        <f t="shared" si="53"/>
        <v>0</v>
      </c>
      <c r="K165" s="150">
        <f t="shared" si="54"/>
        <v>0</v>
      </c>
      <c r="L165" s="150">
        <f t="shared" si="55"/>
        <v>0</v>
      </c>
      <c r="M165" s="150">
        <f t="shared" si="56"/>
        <v>0</v>
      </c>
      <c r="N165" s="121" t="s">
        <v>1</v>
      </c>
      <c r="O165" s="24"/>
      <c r="P165" s="124" t="s">
        <v>1</v>
      </c>
      <c r="Q165" s="125" t="s">
        <v>38</v>
      </c>
      <c r="R165" s="126">
        <f t="shared" si="40"/>
        <v>0</v>
      </c>
      <c r="S165" s="126">
        <f t="shared" si="41"/>
        <v>0</v>
      </c>
      <c r="T165" s="126">
        <f t="shared" si="42"/>
        <v>0</v>
      </c>
      <c r="U165" s="127">
        <v>6.98109</v>
      </c>
      <c r="V165" s="127">
        <f t="shared" si="43"/>
        <v>6.98109</v>
      </c>
      <c r="W165" s="127">
        <v>0</v>
      </c>
      <c r="X165" s="127">
        <f t="shared" si="44"/>
        <v>0</v>
      </c>
      <c r="Y165" s="127">
        <v>0</v>
      </c>
      <c r="Z165" s="128">
        <f t="shared" si="45"/>
        <v>0</v>
      </c>
      <c r="AT165" s="129" t="s">
        <v>189</v>
      </c>
      <c r="AV165" s="129" t="s">
        <v>132</v>
      </c>
      <c r="AW165" s="129" t="s">
        <v>138</v>
      </c>
      <c r="BA165" s="13" t="s">
        <v>129</v>
      </c>
      <c r="BG165" s="130">
        <f t="shared" si="46"/>
        <v>0</v>
      </c>
      <c r="BH165" s="130">
        <f t="shared" si="47"/>
        <v>0</v>
      </c>
      <c r="BI165" s="130">
        <f t="shared" si="48"/>
        <v>0</v>
      </c>
      <c r="BJ165" s="130">
        <f t="shared" si="49"/>
        <v>0</v>
      </c>
      <c r="BK165" s="130">
        <f t="shared" si="50"/>
        <v>0</v>
      </c>
      <c r="BL165" s="13" t="s">
        <v>138</v>
      </c>
      <c r="BM165" s="130">
        <f t="shared" si="51"/>
        <v>0</v>
      </c>
      <c r="BN165" s="13" t="s">
        <v>189</v>
      </c>
      <c r="BO165" s="129" t="s">
        <v>246</v>
      </c>
    </row>
    <row r="166" spans="2:131" s="1" customFormat="1" ht="36" customHeight="1">
      <c r="B166" s="118"/>
      <c r="C166" s="131" t="s">
        <v>247</v>
      </c>
      <c r="D166" s="131" t="s">
        <v>196</v>
      </c>
      <c r="E166" s="132" t="s">
        <v>248</v>
      </c>
      <c r="F166" s="145" t="s">
        <v>940</v>
      </c>
      <c r="G166" s="134" t="s">
        <v>135</v>
      </c>
      <c r="H166" s="135">
        <v>1</v>
      </c>
      <c r="I166" s="151">
        <f t="shared" ref="I166:I174" si="57">ROUND(0,2)</f>
        <v>0</v>
      </c>
      <c r="J166" s="152"/>
      <c r="K166" s="151">
        <f t="shared" si="54"/>
        <v>0</v>
      </c>
      <c r="L166" s="151"/>
      <c r="M166" s="151">
        <f t="shared" si="56"/>
        <v>0</v>
      </c>
      <c r="N166" s="133" t="s">
        <v>136</v>
      </c>
      <c r="O166" s="136"/>
      <c r="P166" s="137" t="s">
        <v>1</v>
      </c>
      <c r="Q166" s="125" t="s">
        <v>38</v>
      </c>
      <c r="R166" s="126">
        <f t="shared" si="40"/>
        <v>0</v>
      </c>
      <c r="S166" s="126">
        <f t="shared" si="41"/>
        <v>0</v>
      </c>
      <c r="T166" s="126">
        <f t="shared" si="42"/>
        <v>0</v>
      </c>
      <c r="U166" s="127">
        <v>0</v>
      </c>
      <c r="V166" s="127">
        <f t="shared" si="43"/>
        <v>0</v>
      </c>
      <c r="W166" s="127">
        <v>0.26200000000000001</v>
      </c>
      <c r="X166" s="127">
        <f t="shared" si="44"/>
        <v>0.26200000000000001</v>
      </c>
      <c r="Y166" s="127">
        <v>0</v>
      </c>
      <c r="Z166" s="128">
        <f t="shared" si="45"/>
        <v>0</v>
      </c>
      <c r="AT166" s="129" t="s">
        <v>199</v>
      </c>
      <c r="AV166" s="129" t="s">
        <v>196</v>
      </c>
      <c r="AW166" s="129" t="s">
        <v>138</v>
      </c>
      <c r="BA166" s="13" t="s">
        <v>129</v>
      </c>
      <c r="BG166" s="130">
        <f t="shared" si="46"/>
        <v>0</v>
      </c>
      <c r="BH166" s="130">
        <f t="shared" si="47"/>
        <v>0</v>
      </c>
      <c r="BI166" s="130">
        <f t="shared" si="48"/>
        <v>0</v>
      </c>
      <c r="BJ166" s="130">
        <f t="shared" si="49"/>
        <v>0</v>
      </c>
      <c r="BK166" s="130">
        <f t="shared" si="50"/>
        <v>0</v>
      </c>
      <c r="BL166" s="13" t="s">
        <v>138</v>
      </c>
      <c r="BM166" s="130">
        <f t="shared" si="51"/>
        <v>0</v>
      </c>
      <c r="BN166" s="13" t="s">
        <v>189</v>
      </c>
      <c r="BO166" s="129" t="s">
        <v>249</v>
      </c>
    </row>
    <row r="167" spans="2:131" s="1" customFormat="1" ht="36" customHeight="1">
      <c r="B167" s="118"/>
      <c r="C167" s="131" t="s">
        <v>250</v>
      </c>
      <c r="D167" s="131" t="s">
        <v>196</v>
      </c>
      <c r="E167" s="132" t="s">
        <v>251</v>
      </c>
      <c r="F167" s="133" t="s">
        <v>252</v>
      </c>
      <c r="G167" s="134" t="s">
        <v>135</v>
      </c>
      <c r="H167" s="135">
        <v>1</v>
      </c>
      <c r="I167" s="151">
        <f t="shared" si="57"/>
        <v>0</v>
      </c>
      <c r="J167" s="152"/>
      <c r="K167" s="151">
        <f t="shared" si="54"/>
        <v>0</v>
      </c>
      <c r="L167" s="151"/>
      <c r="M167" s="151">
        <f t="shared" si="56"/>
        <v>0</v>
      </c>
      <c r="N167" s="133" t="s">
        <v>136</v>
      </c>
      <c r="O167" s="136"/>
      <c r="P167" s="137" t="s">
        <v>1</v>
      </c>
      <c r="Q167" s="125" t="s">
        <v>38</v>
      </c>
      <c r="R167" s="126">
        <f t="shared" si="40"/>
        <v>0</v>
      </c>
      <c r="S167" s="126">
        <f t="shared" si="41"/>
        <v>0</v>
      </c>
      <c r="T167" s="126">
        <f t="shared" si="42"/>
        <v>0</v>
      </c>
      <c r="U167" s="127">
        <v>0</v>
      </c>
      <c r="V167" s="127">
        <f t="shared" si="43"/>
        <v>0</v>
      </c>
      <c r="W167" s="127">
        <v>0.05</v>
      </c>
      <c r="X167" s="127">
        <f t="shared" si="44"/>
        <v>0.05</v>
      </c>
      <c r="Y167" s="127">
        <v>0</v>
      </c>
      <c r="Z167" s="128">
        <f t="shared" si="45"/>
        <v>0</v>
      </c>
      <c r="AT167" s="129" t="s">
        <v>199</v>
      </c>
      <c r="AV167" s="129" t="s">
        <v>196</v>
      </c>
      <c r="AW167" s="129" t="s">
        <v>138</v>
      </c>
      <c r="BA167" s="13" t="s">
        <v>129</v>
      </c>
      <c r="BG167" s="130">
        <f t="shared" si="46"/>
        <v>0</v>
      </c>
      <c r="BH167" s="130">
        <f t="shared" si="47"/>
        <v>0</v>
      </c>
      <c r="BI167" s="130">
        <f t="shared" si="48"/>
        <v>0</v>
      </c>
      <c r="BJ167" s="130">
        <f t="shared" si="49"/>
        <v>0</v>
      </c>
      <c r="BK167" s="130">
        <f t="shared" si="50"/>
        <v>0</v>
      </c>
      <c r="BL167" s="13" t="s">
        <v>138</v>
      </c>
      <c r="BM167" s="130">
        <f t="shared" si="51"/>
        <v>0</v>
      </c>
      <c r="BN167" s="13" t="s">
        <v>189</v>
      </c>
      <c r="BO167" s="129" t="s">
        <v>253</v>
      </c>
    </row>
    <row r="168" spans="2:131" s="1" customFormat="1" ht="16.5" customHeight="1">
      <c r="B168" s="118"/>
      <c r="C168" s="119" t="s">
        <v>254</v>
      </c>
      <c r="D168" s="119" t="s">
        <v>132</v>
      </c>
      <c r="E168" s="120" t="s">
        <v>255</v>
      </c>
      <c r="F168" s="121" t="s">
        <v>256</v>
      </c>
      <c r="G168" s="122" t="s">
        <v>135</v>
      </c>
      <c r="H168" s="123">
        <v>1</v>
      </c>
      <c r="I168" s="150">
        <f t="shared" si="57"/>
        <v>0</v>
      </c>
      <c r="J168" s="150">
        <f>ROUND(0,2)</f>
        <v>0</v>
      </c>
      <c r="K168" s="150">
        <f t="shared" si="54"/>
        <v>0</v>
      </c>
      <c r="L168" s="150">
        <f t="shared" si="55"/>
        <v>0</v>
      </c>
      <c r="M168" s="150">
        <f t="shared" si="56"/>
        <v>0</v>
      </c>
      <c r="N168" s="121" t="s">
        <v>136</v>
      </c>
      <c r="O168" s="24"/>
      <c r="P168" s="124" t="s">
        <v>1</v>
      </c>
      <c r="Q168" s="125" t="s">
        <v>38</v>
      </c>
      <c r="R168" s="126">
        <f t="shared" si="40"/>
        <v>0</v>
      </c>
      <c r="S168" s="126">
        <f t="shared" si="41"/>
        <v>0</v>
      </c>
      <c r="T168" s="126">
        <f t="shared" si="42"/>
        <v>0</v>
      </c>
      <c r="U168" s="127">
        <v>1.06057</v>
      </c>
      <c r="V168" s="127">
        <f t="shared" si="43"/>
        <v>1.06057</v>
      </c>
      <c r="W168" s="127">
        <v>2.7000000000000001E-3</v>
      </c>
      <c r="X168" s="127">
        <f t="shared" si="44"/>
        <v>2.7000000000000001E-3</v>
      </c>
      <c r="Y168" s="127">
        <v>0</v>
      </c>
      <c r="Z168" s="128">
        <f t="shared" si="45"/>
        <v>0</v>
      </c>
      <c r="AT168" s="129" t="s">
        <v>189</v>
      </c>
      <c r="AV168" s="129" t="s">
        <v>132</v>
      </c>
      <c r="AW168" s="129" t="s">
        <v>138</v>
      </c>
      <c r="BA168" s="13" t="s">
        <v>129</v>
      </c>
      <c r="BG168" s="130">
        <f t="shared" si="46"/>
        <v>0</v>
      </c>
      <c r="BH168" s="130">
        <f t="shared" si="47"/>
        <v>0</v>
      </c>
      <c r="BI168" s="130">
        <f t="shared" si="48"/>
        <v>0</v>
      </c>
      <c r="BJ168" s="130">
        <f t="shared" si="49"/>
        <v>0</v>
      </c>
      <c r="BK168" s="130">
        <f t="shared" si="50"/>
        <v>0</v>
      </c>
      <c r="BL168" s="13" t="s">
        <v>138</v>
      </c>
      <c r="BM168" s="130">
        <f t="shared" si="51"/>
        <v>0</v>
      </c>
      <c r="BN168" s="13" t="s">
        <v>189</v>
      </c>
      <c r="BO168" s="129" t="s">
        <v>257</v>
      </c>
    </row>
    <row r="169" spans="2:131" s="1" customFormat="1" ht="24" customHeight="1">
      <c r="B169" s="118"/>
      <c r="C169" s="131" t="s">
        <v>258</v>
      </c>
      <c r="D169" s="131" t="s">
        <v>196</v>
      </c>
      <c r="E169" s="132" t="s">
        <v>259</v>
      </c>
      <c r="F169" s="133" t="s">
        <v>260</v>
      </c>
      <c r="G169" s="134" t="s">
        <v>135</v>
      </c>
      <c r="H169" s="135">
        <v>1</v>
      </c>
      <c r="I169" s="151">
        <f t="shared" si="57"/>
        <v>0</v>
      </c>
      <c r="J169" s="152"/>
      <c r="K169" s="151">
        <f t="shared" si="54"/>
        <v>0</v>
      </c>
      <c r="L169" s="151"/>
      <c r="M169" s="151">
        <f t="shared" si="56"/>
        <v>0</v>
      </c>
      <c r="N169" s="133" t="s">
        <v>136</v>
      </c>
      <c r="O169" s="136"/>
      <c r="P169" s="137" t="s">
        <v>1</v>
      </c>
      <c r="Q169" s="125" t="s">
        <v>38</v>
      </c>
      <c r="R169" s="126">
        <f t="shared" si="40"/>
        <v>0</v>
      </c>
      <c r="S169" s="126">
        <f t="shared" si="41"/>
        <v>0</v>
      </c>
      <c r="T169" s="126">
        <f t="shared" si="42"/>
        <v>0</v>
      </c>
      <c r="U169" s="127">
        <v>0</v>
      </c>
      <c r="V169" s="127">
        <f t="shared" si="43"/>
        <v>0</v>
      </c>
      <c r="W169" s="127">
        <v>5.0000000000000001E-3</v>
      </c>
      <c r="X169" s="127">
        <f t="shared" si="44"/>
        <v>5.0000000000000001E-3</v>
      </c>
      <c r="Y169" s="127">
        <v>0</v>
      </c>
      <c r="Z169" s="128">
        <f t="shared" si="45"/>
        <v>0</v>
      </c>
      <c r="AT169" s="129" t="s">
        <v>199</v>
      </c>
      <c r="AV169" s="129" t="s">
        <v>196</v>
      </c>
      <c r="AW169" s="129" t="s">
        <v>138</v>
      </c>
      <c r="BA169" s="13" t="s">
        <v>129</v>
      </c>
      <c r="BG169" s="130">
        <f t="shared" si="46"/>
        <v>0</v>
      </c>
      <c r="BH169" s="130">
        <f t="shared" si="47"/>
        <v>0</v>
      </c>
      <c r="BI169" s="130">
        <f t="shared" si="48"/>
        <v>0</v>
      </c>
      <c r="BJ169" s="130">
        <f t="shared" si="49"/>
        <v>0</v>
      </c>
      <c r="BK169" s="130">
        <f t="shared" si="50"/>
        <v>0</v>
      </c>
      <c r="BL169" s="13" t="s">
        <v>138</v>
      </c>
      <c r="BM169" s="130">
        <f t="shared" si="51"/>
        <v>0</v>
      </c>
      <c r="BN169" s="13" t="s">
        <v>189</v>
      </c>
      <c r="BO169" s="129" t="s">
        <v>261</v>
      </c>
    </row>
    <row r="170" spans="2:131" s="1" customFormat="1" ht="24" customHeight="1">
      <c r="B170" s="118"/>
      <c r="C170" s="119" t="s">
        <v>262</v>
      </c>
      <c r="D170" s="119" t="s">
        <v>132</v>
      </c>
      <c r="E170" s="120" t="s">
        <v>263</v>
      </c>
      <c r="F170" s="121" t="s">
        <v>264</v>
      </c>
      <c r="G170" s="122" t="s">
        <v>135</v>
      </c>
      <c r="H170" s="123">
        <v>1</v>
      </c>
      <c r="I170" s="150">
        <f t="shared" si="57"/>
        <v>0</v>
      </c>
      <c r="J170" s="150">
        <f>ROUND(0,2)</f>
        <v>0</v>
      </c>
      <c r="K170" s="150">
        <f t="shared" si="54"/>
        <v>0</v>
      </c>
      <c r="L170" s="150">
        <f t="shared" si="55"/>
        <v>0</v>
      </c>
      <c r="M170" s="150">
        <f t="shared" si="56"/>
        <v>0</v>
      </c>
      <c r="N170" s="121" t="s">
        <v>136</v>
      </c>
      <c r="O170" s="24"/>
      <c r="P170" s="124" t="s">
        <v>1</v>
      </c>
      <c r="Q170" s="125" t="s">
        <v>38</v>
      </c>
      <c r="R170" s="126">
        <f t="shared" si="40"/>
        <v>0</v>
      </c>
      <c r="S170" s="126">
        <f t="shared" si="41"/>
        <v>0</v>
      </c>
      <c r="T170" s="126">
        <f t="shared" si="42"/>
        <v>0</v>
      </c>
      <c r="U170" s="127">
        <v>1.2736000000000001</v>
      </c>
      <c r="V170" s="127">
        <f t="shared" si="43"/>
        <v>1.2736000000000001</v>
      </c>
      <c r="W170" s="127">
        <v>2.7499999999999998E-3</v>
      </c>
      <c r="X170" s="127">
        <f t="shared" si="44"/>
        <v>2.7499999999999998E-3</v>
      </c>
      <c r="Y170" s="127">
        <v>0</v>
      </c>
      <c r="Z170" s="128">
        <f t="shared" si="45"/>
        <v>0</v>
      </c>
      <c r="AT170" s="129" t="s">
        <v>189</v>
      </c>
      <c r="AV170" s="129" t="s">
        <v>132</v>
      </c>
      <c r="AW170" s="129" t="s">
        <v>138</v>
      </c>
      <c r="BA170" s="13" t="s">
        <v>129</v>
      </c>
      <c r="BG170" s="130">
        <f t="shared" si="46"/>
        <v>0</v>
      </c>
      <c r="BH170" s="130">
        <f t="shared" si="47"/>
        <v>0</v>
      </c>
      <c r="BI170" s="130">
        <f t="shared" si="48"/>
        <v>0</v>
      </c>
      <c r="BJ170" s="130">
        <f t="shared" si="49"/>
        <v>0</v>
      </c>
      <c r="BK170" s="130">
        <f t="shared" si="50"/>
        <v>0</v>
      </c>
      <c r="BL170" s="13" t="s">
        <v>138</v>
      </c>
      <c r="BM170" s="130">
        <f t="shared" si="51"/>
        <v>0</v>
      </c>
      <c r="BN170" s="13" t="s">
        <v>189</v>
      </c>
      <c r="BO170" s="129" t="s">
        <v>265</v>
      </c>
    </row>
    <row r="171" spans="2:131" s="1" customFormat="1" ht="36" customHeight="1">
      <c r="B171" s="118"/>
      <c r="C171" s="131" t="s">
        <v>266</v>
      </c>
      <c r="D171" s="131" t="s">
        <v>196</v>
      </c>
      <c r="E171" s="132" t="s">
        <v>267</v>
      </c>
      <c r="F171" s="133" t="s">
        <v>268</v>
      </c>
      <c r="G171" s="134" t="s">
        <v>135</v>
      </c>
      <c r="H171" s="135">
        <v>1</v>
      </c>
      <c r="I171" s="151">
        <f t="shared" si="57"/>
        <v>0</v>
      </c>
      <c r="J171" s="152"/>
      <c r="K171" s="151">
        <f t="shared" si="54"/>
        <v>0</v>
      </c>
      <c r="L171" s="151"/>
      <c r="M171" s="151">
        <f t="shared" si="56"/>
        <v>0</v>
      </c>
      <c r="N171" s="133" t="s">
        <v>1</v>
      </c>
      <c r="O171" s="136"/>
      <c r="P171" s="137" t="s">
        <v>1</v>
      </c>
      <c r="Q171" s="125" t="s">
        <v>38</v>
      </c>
      <c r="R171" s="126">
        <f t="shared" si="40"/>
        <v>0</v>
      </c>
      <c r="S171" s="126">
        <f t="shared" si="41"/>
        <v>0</v>
      </c>
      <c r="T171" s="126">
        <f t="shared" si="42"/>
        <v>0</v>
      </c>
      <c r="U171" s="127">
        <v>0</v>
      </c>
      <c r="V171" s="127">
        <f t="shared" si="43"/>
        <v>0</v>
      </c>
      <c r="W171" s="127">
        <v>2.5870000000000001E-2</v>
      </c>
      <c r="X171" s="127">
        <f t="shared" si="44"/>
        <v>2.5870000000000001E-2</v>
      </c>
      <c r="Y171" s="127">
        <v>0</v>
      </c>
      <c r="Z171" s="128">
        <f t="shared" si="45"/>
        <v>0</v>
      </c>
      <c r="AT171" s="129" t="s">
        <v>199</v>
      </c>
      <c r="AV171" s="129" t="s">
        <v>196</v>
      </c>
      <c r="AW171" s="129" t="s">
        <v>138</v>
      </c>
      <c r="BA171" s="13" t="s">
        <v>129</v>
      </c>
      <c r="BG171" s="130">
        <f t="shared" si="46"/>
        <v>0</v>
      </c>
      <c r="BH171" s="130">
        <f t="shared" si="47"/>
        <v>0</v>
      </c>
      <c r="BI171" s="130">
        <f t="shared" si="48"/>
        <v>0</v>
      </c>
      <c r="BJ171" s="130">
        <f t="shared" si="49"/>
        <v>0</v>
      </c>
      <c r="BK171" s="130">
        <f t="shared" si="50"/>
        <v>0</v>
      </c>
      <c r="BL171" s="13" t="s">
        <v>138</v>
      </c>
      <c r="BM171" s="130">
        <f t="shared" si="51"/>
        <v>0</v>
      </c>
      <c r="BN171" s="13" t="s">
        <v>189</v>
      </c>
      <c r="BO171" s="129" t="s">
        <v>269</v>
      </c>
    </row>
    <row r="172" spans="2:131" s="1" customFormat="1" ht="24" customHeight="1">
      <c r="B172" s="118"/>
      <c r="C172" s="119" t="s">
        <v>270</v>
      </c>
      <c r="D172" s="119" t="s">
        <v>132</v>
      </c>
      <c r="E172" s="120" t="s">
        <v>271</v>
      </c>
      <c r="F172" s="121" t="s">
        <v>272</v>
      </c>
      <c r="G172" s="122" t="s">
        <v>135</v>
      </c>
      <c r="H172" s="123">
        <v>1</v>
      </c>
      <c r="I172" s="150">
        <f t="shared" si="57"/>
        <v>0</v>
      </c>
      <c r="J172" s="150">
        <f>ROUND(0,2)</f>
        <v>0</v>
      </c>
      <c r="K172" s="150">
        <f t="shared" si="54"/>
        <v>0</v>
      </c>
      <c r="L172" s="150">
        <f t="shared" si="55"/>
        <v>0</v>
      </c>
      <c r="M172" s="150">
        <f t="shared" si="56"/>
        <v>0</v>
      </c>
      <c r="N172" s="121" t="s">
        <v>136</v>
      </c>
      <c r="O172" s="24"/>
      <c r="P172" s="124" t="s">
        <v>1</v>
      </c>
      <c r="Q172" s="125" t="s">
        <v>38</v>
      </c>
      <c r="R172" s="126">
        <f t="shared" si="40"/>
        <v>0</v>
      </c>
      <c r="S172" s="126">
        <f t="shared" si="41"/>
        <v>0</v>
      </c>
      <c r="T172" s="126">
        <f t="shared" si="42"/>
        <v>0</v>
      </c>
      <c r="U172" s="127">
        <v>1.2605599999999999</v>
      </c>
      <c r="V172" s="127">
        <f t="shared" si="43"/>
        <v>1.2605599999999999</v>
      </c>
      <c r="W172" s="127">
        <v>2.6800000000000001E-3</v>
      </c>
      <c r="X172" s="127">
        <f t="shared" si="44"/>
        <v>2.6800000000000001E-3</v>
      </c>
      <c r="Y172" s="127">
        <v>0</v>
      </c>
      <c r="Z172" s="128">
        <f t="shared" si="45"/>
        <v>0</v>
      </c>
      <c r="AT172" s="129" t="s">
        <v>189</v>
      </c>
      <c r="AV172" s="129" t="s">
        <v>132</v>
      </c>
      <c r="AW172" s="129" t="s">
        <v>138</v>
      </c>
      <c r="BA172" s="13" t="s">
        <v>129</v>
      </c>
      <c r="BG172" s="130">
        <f t="shared" si="46"/>
        <v>0</v>
      </c>
      <c r="BH172" s="130">
        <f t="shared" si="47"/>
        <v>0</v>
      </c>
      <c r="BI172" s="130">
        <f t="shared" si="48"/>
        <v>0</v>
      </c>
      <c r="BJ172" s="130">
        <f t="shared" si="49"/>
        <v>0</v>
      </c>
      <c r="BK172" s="130">
        <f t="shared" si="50"/>
        <v>0</v>
      </c>
      <c r="BL172" s="13" t="s">
        <v>138</v>
      </c>
      <c r="BM172" s="130">
        <f t="shared" si="51"/>
        <v>0</v>
      </c>
      <c r="BN172" s="13" t="s">
        <v>189</v>
      </c>
      <c r="BO172" s="129" t="s">
        <v>273</v>
      </c>
    </row>
    <row r="173" spans="2:131" s="1" customFormat="1" ht="24" customHeight="1">
      <c r="B173" s="118"/>
      <c r="C173" s="131" t="s">
        <v>199</v>
      </c>
      <c r="D173" s="131" t="s">
        <v>196</v>
      </c>
      <c r="E173" s="132" t="s">
        <v>274</v>
      </c>
      <c r="F173" s="133" t="s">
        <v>275</v>
      </c>
      <c r="G173" s="134" t="s">
        <v>135</v>
      </c>
      <c r="H173" s="135">
        <v>1</v>
      </c>
      <c r="I173" s="151">
        <f t="shared" si="57"/>
        <v>0</v>
      </c>
      <c r="J173" s="152"/>
      <c r="K173" s="151">
        <f t="shared" si="54"/>
        <v>0</v>
      </c>
      <c r="L173" s="151"/>
      <c r="M173" s="151">
        <f t="shared" si="56"/>
        <v>0</v>
      </c>
      <c r="N173" s="133" t="s">
        <v>136</v>
      </c>
      <c r="O173" s="136"/>
      <c r="P173" s="137" t="s">
        <v>1</v>
      </c>
      <c r="Q173" s="125" t="s">
        <v>38</v>
      </c>
      <c r="R173" s="126">
        <f t="shared" si="40"/>
        <v>0</v>
      </c>
      <c r="S173" s="126">
        <f t="shared" si="41"/>
        <v>0</v>
      </c>
      <c r="T173" s="126">
        <f t="shared" si="42"/>
        <v>0</v>
      </c>
      <c r="U173" s="127">
        <v>0</v>
      </c>
      <c r="V173" s="127">
        <f t="shared" si="43"/>
        <v>0</v>
      </c>
      <c r="W173" s="127">
        <v>5.0000000000000001E-3</v>
      </c>
      <c r="X173" s="127">
        <f t="shared" si="44"/>
        <v>5.0000000000000001E-3</v>
      </c>
      <c r="Y173" s="127">
        <v>0</v>
      </c>
      <c r="Z173" s="128">
        <f t="shared" si="45"/>
        <v>0</v>
      </c>
      <c r="AT173" s="129" t="s">
        <v>199</v>
      </c>
      <c r="AV173" s="129" t="s">
        <v>196</v>
      </c>
      <c r="AW173" s="129" t="s">
        <v>138</v>
      </c>
      <c r="BA173" s="13" t="s">
        <v>129</v>
      </c>
      <c r="BG173" s="130">
        <f t="shared" si="46"/>
        <v>0</v>
      </c>
      <c r="BH173" s="130">
        <f t="shared" si="47"/>
        <v>0</v>
      </c>
      <c r="BI173" s="130">
        <f t="shared" si="48"/>
        <v>0</v>
      </c>
      <c r="BJ173" s="130">
        <f t="shared" si="49"/>
        <v>0</v>
      </c>
      <c r="BK173" s="130">
        <f t="shared" si="50"/>
        <v>0</v>
      </c>
      <c r="BL173" s="13" t="s">
        <v>138</v>
      </c>
      <c r="BM173" s="130">
        <f t="shared" si="51"/>
        <v>0</v>
      </c>
      <c r="BN173" s="13" t="s">
        <v>189</v>
      </c>
      <c r="BO173" s="129" t="s">
        <v>276</v>
      </c>
    </row>
    <row r="174" spans="2:131" s="1" customFormat="1" ht="24" customHeight="1">
      <c r="B174" s="118"/>
      <c r="C174" s="119" t="s">
        <v>277</v>
      </c>
      <c r="D174" s="119" t="s">
        <v>132</v>
      </c>
      <c r="E174" s="120" t="s">
        <v>278</v>
      </c>
      <c r="F174" s="121" t="s">
        <v>279</v>
      </c>
      <c r="G174" s="122" t="s">
        <v>280</v>
      </c>
      <c r="H174" s="123">
        <v>1</v>
      </c>
      <c r="I174" s="150">
        <f t="shared" si="57"/>
        <v>0</v>
      </c>
      <c r="J174" s="150">
        <f>ROUND(0,2)</f>
        <v>0</v>
      </c>
      <c r="K174" s="150">
        <f t="shared" si="54"/>
        <v>0</v>
      </c>
      <c r="L174" s="150">
        <f t="shared" si="55"/>
        <v>0</v>
      </c>
      <c r="M174" s="150">
        <f t="shared" si="56"/>
        <v>0</v>
      </c>
      <c r="N174" s="121" t="s">
        <v>136</v>
      </c>
      <c r="O174" s="24"/>
      <c r="P174" s="124" t="s">
        <v>1</v>
      </c>
      <c r="Q174" s="125" t="s">
        <v>38</v>
      </c>
      <c r="R174" s="126">
        <f t="shared" si="40"/>
        <v>0</v>
      </c>
      <c r="S174" s="126">
        <f t="shared" si="41"/>
        <v>0</v>
      </c>
      <c r="T174" s="126">
        <f t="shared" si="42"/>
        <v>0</v>
      </c>
      <c r="U174" s="127">
        <v>3.9011999999999998</v>
      </c>
      <c r="V174" s="127">
        <f t="shared" si="43"/>
        <v>3.9011999999999998</v>
      </c>
      <c r="W174" s="127">
        <v>2.0699999999999998E-3</v>
      </c>
      <c r="X174" s="127">
        <f t="shared" si="44"/>
        <v>2.0699999999999998E-3</v>
      </c>
      <c r="Y174" s="127">
        <v>0</v>
      </c>
      <c r="Z174" s="128">
        <f t="shared" si="45"/>
        <v>0</v>
      </c>
      <c r="AT174" s="129" t="s">
        <v>189</v>
      </c>
      <c r="AV174" s="129" t="s">
        <v>132</v>
      </c>
      <c r="AW174" s="129" t="s">
        <v>138</v>
      </c>
      <c r="BA174" s="13" t="s">
        <v>129</v>
      </c>
      <c r="BG174" s="130">
        <f t="shared" si="46"/>
        <v>0</v>
      </c>
      <c r="BH174" s="130">
        <f t="shared" si="47"/>
        <v>0</v>
      </c>
      <c r="BI174" s="130">
        <f t="shared" si="48"/>
        <v>0</v>
      </c>
      <c r="BJ174" s="130">
        <f t="shared" si="49"/>
        <v>0</v>
      </c>
      <c r="BK174" s="130">
        <f t="shared" si="50"/>
        <v>0</v>
      </c>
      <c r="BL174" s="13" t="s">
        <v>138</v>
      </c>
      <c r="BM174" s="130">
        <f t="shared" si="51"/>
        <v>0</v>
      </c>
      <c r="BN174" s="13" t="s">
        <v>189</v>
      </c>
      <c r="BO174" s="129" t="s">
        <v>281</v>
      </c>
    </row>
    <row r="175" spans="2:131" s="1" customFormat="1" ht="24" customHeight="1">
      <c r="B175" s="118"/>
      <c r="C175" s="119" t="s">
        <v>282</v>
      </c>
      <c r="D175" s="119" t="s">
        <v>132</v>
      </c>
      <c r="E175" s="120" t="s">
        <v>283</v>
      </c>
      <c r="F175" s="121" t="s">
        <v>284</v>
      </c>
      <c r="G175" s="122" t="s">
        <v>280</v>
      </c>
      <c r="H175" s="123">
        <v>5</v>
      </c>
      <c r="I175" s="150">
        <f t="shared" ref="I175:J177" si="58">ROUND(0,2)</f>
        <v>0</v>
      </c>
      <c r="J175" s="150">
        <f t="shared" si="58"/>
        <v>0</v>
      </c>
      <c r="K175" s="150">
        <f t="shared" si="54"/>
        <v>0</v>
      </c>
      <c r="L175" s="150">
        <f t="shared" si="55"/>
        <v>0</v>
      </c>
      <c r="M175" s="150">
        <f t="shared" si="56"/>
        <v>0</v>
      </c>
      <c r="N175" s="121" t="s">
        <v>136</v>
      </c>
      <c r="O175" s="24"/>
      <c r="P175" s="124" t="s">
        <v>1</v>
      </c>
      <c r="Q175" s="125" t="s">
        <v>38</v>
      </c>
      <c r="R175" s="126">
        <f t="shared" si="40"/>
        <v>0</v>
      </c>
      <c r="S175" s="126">
        <f t="shared" si="41"/>
        <v>0</v>
      </c>
      <c r="T175" s="126">
        <f t="shared" si="42"/>
        <v>0</v>
      </c>
      <c r="U175" s="127">
        <v>0.3251</v>
      </c>
      <c r="V175" s="127">
        <f t="shared" si="43"/>
        <v>1.6254999999999999</v>
      </c>
      <c r="W175" s="127">
        <v>1.8000000000000001E-4</v>
      </c>
      <c r="X175" s="127">
        <f t="shared" si="44"/>
        <v>9.0000000000000008E-4</v>
      </c>
      <c r="Y175" s="127">
        <v>0</v>
      </c>
      <c r="Z175" s="128">
        <f t="shared" si="45"/>
        <v>0</v>
      </c>
      <c r="AT175" s="129" t="s">
        <v>189</v>
      </c>
      <c r="AV175" s="129" t="s">
        <v>132</v>
      </c>
      <c r="AW175" s="129" t="s">
        <v>138</v>
      </c>
      <c r="BA175" s="13" t="s">
        <v>129</v>
      </c>
      <c r="BG175" s="130">
        <f t="shared" si="46"/>
        <v>0</v>
      </c>
      <c r="BH175" s="130">
        <f t="shared" si="47"/>
        <v>0</v>
      </c>
      <c r="BI175" s="130">
        <f t="shared" si="48"/>
        <v>0</v>
      </c>
      <c r="BJ175" s="130">
        <f t="shared" si="49"/>
        <v>0</v>
      </c>
      <c r="BK175" s="130">
        <f t="shared" si="50"/>
        <v>0</v>
      </c>
      <c r="BL175" s="13" t="s">
        <v>138</v>
      </c>
      <c r="BM175" s="130">
        <f t="shared" si="51"/>
        <v>0</v>
      </c>
      <c r="BN175" s="13" t="s">
        <v>189</v>
      </c>
      <c r="BO175" s="129" t="s">
        <v>285</v>
      </c>
    </row>
    <row r="176" spans="2:131" s="1" customFormat="1" ht="24" customHeight="1">
      <c r="B176" s="118"/>
      <c r="C176" s="119" t="s">
        <v>286</v>
      </c>
      <c r="D176" s="119" t="s">
        <v>132</v>
      </c>
      <c r="E176" s="120" t="s">
        <v>287</v>
      </c>
      <c r="F176" s="121" t="s">
        <v>288</v>
      </c>
      <c r="G176" s="122" t="s">
        <v>161</v>
      </c>
      <c r="H176" s="123">
        <v>0.61299999999999999</v>
      </c>
      <c r="I176" s="150">
        <f t="shared" si="58"/>
        <v>0</v>
      </c>
      <c r="J176" s="150">
        <f t="shared" si="58"/>
        <v>0</v>
      </c>
      <c r="K176" s="150">
        <f t="shared" si="54"/>
        <v>0</v>
      </c>
      <c r="L176" s="150">
        <f t="shared" si="55"/>
        <v>0</v>
      </c>
      <c r="M176" s="150">
        <f t="shared" si="56"/>
        <v>0</v>
      </c>
      <c r="N176" s="121" t="s">
        <v>136</v>
      </c>
      <c r="O176" s="24"/>
      <c r="P176" s="124" t="s">
        <v>1</v>
      </c>
      <c r="Q176" s="125" t="s">
        <v>38</v>
      </c>
      <c r="R176" s="126">
        <f t="shared" si="40"/>
        <v>0</v>
      </c>
      <c r="S176" s="126">
        <f t="shared" si="41"/>
        <v>0</v>
      </c>
      <c r="T176" s="126">
        <f t="shared" si="42"/>
        <v>0</v>
      </c>
      <c r="U176" s="127">
        <v>10.785</v>
      </c>
      <c r="V176" s="127">
        <f t="shared" si="43"/>
        <v>6.611205</v>
      </c>
      <c r="W176" s="127">
        <v>0</v>
      </c>
      <c r="X176" s="127">
        <f t="shared" si="44"/>
        <v>0</v>
      </c>
      <c r="Y176" s="127">
        <v>0</v>
      </c>
      <c r="Z176" s="128">
        <f t="shared" si="45"/>
        <v>0</v>
      </c>
      <c r="AT176" s="129" t="s">
        <v>189</v>
      </c>
      <c r="AV176" s="129" t="s">
        <v>132</v>
      </c>
      <c r="AW176" s="129" t="s">
        <v>138</v>
      </c>
      <c r="BA176" s="13" t="s">
        <v>129</v>
      </c>
      <c r="BG176" s="130">
        <f t="shared" si="46"/>
        <v>0</v>
      </c>
      <c r="BH176" s="130">
        <f t="shared" si="47"/>
        <v>0</v>
      </c>
      <c r="BI176" s="130">
        <f t="shared" si="48"/>
        <v>0</v>
      </c>
      <c r="BJ176" s="130">
        <f t="shared" si="49"/>
        <v>0</v>
      </c>
      <c r="BK176" s="130">
        <f t="shared" si="50"/>
        <v>0</v>
      </c>
      <c r="BL176" s="13" t="s">
        <v>138</v>
      </c>
      <c r="BM176" s="130">
        <f t="shared" si="51"/>
        <v>0</v>
      </c>
      <c r="BN176" s="13" t="s">
        <v>189</v>
      </c>
      <c r="BO176" s="129" t="s">
        <v>289</v>
      </c>
    </row>
    <row r="177" spans="2:67" s="1" customFormat="1" ht="24" customHeight="1">
      <c r="B177" s="118"/>
      <c r="C177" s="119" t="s">
        <v>290</v>
      </c>
      <c r="D177" s="119" t="s">
        <v>132</v>
      </c>
      <c r="E177" s="120" t="s">
        <v>291</v>
      </c>
      <c r="F177" s="121" t="s">
        <v>292</v>
      </c>
      <c r="G177" s="122" t="s">
        <v>161</v>
      </c>
      <c r="H177" s="123">
        <v>0.378</v>
      </c>
      <c r="I177" s="150">
        <f t="shared" si="58"/>
        <v>0</v>
      </c>
      <c r="J177" s="150">
        <f t="shared" si="58"/>
        <v>0</v>
      </c>
      <c r="K177" s="150">
        <f t="shared" si="54"/>
        <v>0</v>
      </c>
      <c r="L177" s="150">
        <f t="shared" si="55"/>
        <v>0</v>
      </c>
      <c r="M177" s="150">
        <f t="shared" si="56"/>
        <v>0</v>
      </c>
      <c r="N177" s="121" t="s">
        <v>136</v>
      </c>
      <c r="O177" s="24"/>
      <c r="P177" s="124" t="s">
        <v>1</v>
      </c>
      <c r="Q177" s="125" t="s">
        <v>38</v>
      </c>
      <c r="R177" s="126">
        <f t="shared" si="40"/>
        <v>0</v>
      </c>
      <c r="S177" s="126">
        <f t="shared" si="41"/>
        <v>0</v>
      </c>
      <c r="T177" s="126">
        <f t="shared" si="42"/>
        <v>0</v>
      </c>
      <c r="U177" s="127">
        <v>10.007999999999999</v>
      </c>
      <c r="V177" s="127">
        <f t="shared" si="43"/>
        <v>3.7830239999999997</v>
      </c>
      <c r="W177" s="127">
        <v>0</v>
      </c>
      <c r="X177" s="127">
        <f t="shared" si="44"/>
        <v>0</v>
      </c>
      <c r="Y177" s="127">
        <v>0</v>
      </c>
      <c r="Z177" s="128">
        <f t="shared" si="45"/>
        <v>0</v>
      </c>
      <c r="AT177" s="129" t="s">
        <v>189</v>
      </c>
      <c r="AV177" s="129" t="s">
        <v>132</v>
      </c>
      <c r="AW177" s="129" t="s">
        <v>138</v>
      </c>
      <c r="BA177" s="13" t="s">
        <v>129</v>
      </c>
      <c r="BG177" s="130">
        <f t="shared" si="46"/>
        <v>0</v>
      </c>
      <c r="BH177" s="130">
        <f t="shared" si="47"/>
        <v>0</v>
      </c>
      <c r="BI177" s="130">
        <f t="shared" si="48"/>
        <v>0</v>
      </c>
      <c r="BJ177" s="130">
        <f t="shared" si="49"/>
        <v>0</v>
      </c>
      <c r="BK177" s="130">
        <f t="shared" si="50"/>
        <v>0</v>
      </c>
      <c r="BL177" s="13" t="s">
        <v>138</v>
      </c>
      <c r="BM177" s="130">
        <f t="shared" si="51"/>
        <v>0</v>
      </c>
      <c r="BN177" s="13" t="s">
        <v>189</v>
      </c>
      <c r="BO177" s="129" t="s">
        <v>293</v>
      </c>
    </row>
    <row r="178" spans="2:67" s="11" customFormat="1" ht="22.9" customHeight="1">
      <c r="B178" s="108"/>
      <c r="D178" s="109" t="s">
        <v>73</v>
      </c>
      <c r="E178" s="117" t="s">
        <v>294</v>
      </c>
      <c r="F178" s="117" t="s">
        <v>295</v>
      </c>
      <c r="I178" s="150"/>
      <c r="K178" s="149">
        <f t="shared" ref="K178:L178" si="59">ROUND(SUM(K179:K208),2)</f>
        <v>0</v>
      </c>
      <c r="L178" s="149">
        <f t="shared" si="59"/>
        <v>0</v>
      </c>
      <c r="M178" s="149">
        <f>ROUND(SUM(M179:M208),2)</f>
        <v>0</v>
      </c>
      <c r="O178" s="108"/>
      <c r="P178" s="111"/>
      <c r="Q178" s="112"/>
      <c r="R178" s="112"/>
      <c r="S178" s="113">
        <f>SUM(S179:S208)</f>
        <v>0</v>
      </c>
      <c r="T178" s="113">
        <f>SUM(T179:T208)</f>
        <v>0</v>
      </c>
      <c r="U178" s="112"/>
      <c r="V178" s="114">
        <f>SUM(V179:V208)</f>
        <v>47.544406000000002</v>
      </c>
      <c r="W178" s="112"/>
      <c r="X178" s="114">
        <f>SUM(X179:X208)</f>
        <v>0.48103000000000007</v>
      </c>
      <c r="Y178" s="112"/>
      <c r="Z178" s="115">
        <f>SUM(Z179:Z208)</f>
        <v>1.32172</v>
      </c>
      <c r="AT178" s="109" t="s">
        <v>138</v>
      </c>
      <c r="AV178" s="116" t="s">
        <v>73</v>
      </c>
      <c r="AW178" s="116" t="s">
        <v>79</v>
      </c>
      <c r="BA178" s="109" t="s">
        <v>129</v>
      </c>
      <c r="BM178" s="154">
        <f>SUM(BM179:BM208,2)</f>
        <v>2</v>
      </c>
    </row>
    <row r="179" spans="2:67" s="1" customFormat="1" ht="24" customHeight="1">
      <c r="B179" s="118"/>
      <c r="C179" s="119" t="s">
        <v>296</v>
      </c>
      <c r="D179" s="119" t="s">
        <v>132</v>
      </c>
      <c r="E179" s="120" t="s">
        <v>297</v>
      </c>
      <c r="F179" s="121" t="s">
        <v>298</v>
      </c>
      <c r="G179" s="122" t="s">
        <v>157</v>
      </c>
      <c r="H179" s="123">
        <v>4</v>
      </c>
      <c r="I179" s="150">
        <f t="shared" ref="I179:J184" si="60">ROUND(0,2)</f>
        <v>0</v>
      </c>
      <c r="J179" s="150">
        <f>ROUND(0,2)</f>
        <v>0</v>
      </c>
      <c r="K179" s="150">
        <f>ROUND(I179*H179,2)</f>
        <v>0</v>
      </c>
      <c r="L179" s="150">
        <f>ROUND(J179*H179,2)</f>
        <v>0</v>
      </c>
      <c r="M179" s="150">
        <f>ROUND(K179+L179,2)</f>
        <v>0</v>
      </c>
      <c r="N179" s="121" t="s">
        <v>136</v>
      </c>
      <c r="O179" s="24"/>
      <c r="P179" s="124" t="s">
        <v>1</v>
      </c>
      <c r="Q179" s="125" t="s">
        <v>38</v>
      </c>
      <c r="R179" s="126">
        <f t="shared" ref="R179:R208" si="61">I179+J179</f>
        <v>0</v>
      </c>
      <c r="S179" s="126">
        <f t="shared" ref="S179:S208" si="62">ROUND(I179*H179,3)</f>
        <v>0</v>
      </c>
      <c r="T179" s="126">
        <f t="shared" ref="T179:T208" si="63">ROUND(J179*H179,3)</f>
        <v>0</v>
      </c>
      <c r="U179" s="127">
        <v>0.33100000000000002</v>
      </c>
      <c r="V179" s="127">
        <f t="shared" ref="V179:V208" si="64">U179*H179</f>
        <v>1.3240000000000001</v>
      </c>
      <c r="W179" s="127">
        <v>0</v>
      </c>
      <c r="X179" s="127">
        <f t="shared" ref="X179:X208" si="65">W179*H179</f>
        <v>0</v>
      </c>
      <c r="Y179" s="127">
        <v>9.3579999999999997E-2</v>
      </c>
      <c r="Z179" s="128">
        <f t="shared" ref="Z179:Z208" si="66">Y179*H179</f>
        <v>0.37431999999999999</v>
      </c>
      <c r="AT179" s="129" t="s">
        <v>189</v>
      </c>
      <c r="AV179" s="129" t="s">
        <v>132</v>
      </c>
      <c r="AW179" s="129" t="s">
        <v>138</v>
      </c>
      <c r="BA179" s="13" t="s">
        <v>129</v>
      </c>
      <c r="BG179" s="130">
        <f t="shared" ref="BG179:BG208" si="67">IF(Q179="základná",M179,0)</f>
        <v>0</v>
      </c>
      <c r="BH179" s="130">
        <f t="shared" ref="BH179:BH208" si="68">IF(Q179="znížená",M179,0)</f>
        <v>0</v>
      </c>
      <c r="BI179" s="130">
        <f t="shared" ref="BI179:BI208" si="69">IF(Q179="zákl. prenesená",M179,0)</f>
        <v>0</v>
      </c>
      <c r="BJ179" s="130">
        <f t="shared" ref="BJ179:BJ208" si="70">IF(Q179="zníž. prenesená",M179,0)</f>
        <v>0</v>
      </c>
      <c r="BK179" s="130">
        <f t="shared" ref="BK179:BK208" si="71">IF(Q179="nulová",M179,0)</f>
        <v>0</v>
      </c>
      <c r="BL179" s="13" t="s">
        <v>138</v>
      </c>
      <c r="BM179" s="130">
        <f t="shared" ref="BM179:BM208" si="72">ROUND(R179*H179,2)</f>
        <v>0</v>
      </c>
      <c r="BN179" s="13" t="s">
        <v>189</v>
      </c>
      <c r="BO179" s="129" t="s">
        <v>299</v>
      </c>
    </row>
    <row r="180" spans="2:67" s="1" customFormat="1" ht="24" customHeight="1">
      <c r="B180" s="118"/>
      <c r="C180" s="119" t="s">
        <v>300</v>
      </c>
      <c r="D180" s="119" t="s">
        <v>132</v>
      </c>
      <c r="E180" s="120" t="s">
        <v>301</v>
      </c>
      <c r="F180" s="121" t="s">
        <v>302</v>
      </c>
      <c r="G180" s="122" t="s">
        <v>135</v>
      </c>
      <c r="H180" s="123">
        <v>3</v>
      </c>
      <c r="I180" s="150">
        <f t="shared" si="60"/>
        <v>0</v>
      </c>
      <c r="J180" s="150">
        <f t="shared" si="60"/>
        <v>0</v>
      </c>
      <c r="K180" s="150">
        <f t="shared" ref="K180:K208" si="73">ROUND(I180*H180,2)</f>
        <v>0</v>
      </c>
      <c r="L180" s="150">
        <f t="shared" ref="L180:L208" si="74">ROUND(J180*H180,2)</f>
        <v>0</v>
      </c>
      <c r="M180" s="150">
        <f t="shared" ref="M180:M208" si="75">ROUND(K180+L180,2)</f>
        <v>0</v>
      </c>
      <c r="N180" s="121" t="s">
        <v>136</v>
      </c>
      <c r="O180" s="24"/>
      <c r="P180" s="124" t="s">
        <v>1</v>
      </c>
      <c r="Q180" s="125" t="s">
        <v>38</v>
      </c>
      <c r="R180" s="126">
        <f t="shared" si="61"/>
        <v>0</v>
      </c>
      <c r="S180" s="126">
        <f t="shared" si="62"/>
        <v>0</v>
      </c>
      <c r="T180" s="126">
        <f t="shared" si="63"/>
        <v>0</v>
      </c>
      <c r="U180" s="127">
        <v>2.1819999999999999</v>
      </c>
      <c r="V180" s="127">
        <f t="shared" si="64"/>
        <v>6.5459999999999994</v>
      </c>
      <c r="W180" s="127">
        <v>0</v>
      </c>
      <c r="X180" s="127">
        <f t="shared" si="65"/>
        <v>0</v>
      </c>
      <c r="Y180" s="127">
        <v>0.29980000000000001</v>
      </c>
      <c r="Z180" s="128">
        <f t="shared" si="66"/>
        <v>0.89939999999999998</v>
      </c>
      <c r="AT180" s="129" t="s">
        <v>189</v>
      </c>
      <c r="AV180" s="129" t="s">
        <v>132</v>
      </c>
      <c r="AW180" s="129" t="s">
        <v>138</v>
      </c>
      <c r="BA180" s="13" t="s">
        <v>129</v>
      </c>
      <c r="BG180" s="130">
        <f t="shared" si="67"/>
        <v>0</v>
      </c>
      <c r="BH180" s="130">
        <f t="shared" si="68"/>
        <v>0</v>
      </c>
      <c r="BI180" s="130">
        <f t="shared" si="69"/>
        <v>0</v>
      </c>
      <c r="BJ180" s="130">
        <f t="shared" si="70"/>
        <v>0</v>
      </c>
      <c r="BK180" s="130">
        <f t="shared" si="71"/>
        <v>0</v>
      </c>
      <c r="BL180" s="13" t="s">
        <v>138</v>
      </c>
      <c r="BM180" s="130">
        <f t="shared" si="72"/>
        <v>0</v>
      </c>
      <c r="BN180" s="13" t="s">
        <v>189</v>
      </c>
      <c r="BO180" s="129" t="s">
        <v>303</v>
      </c>
    </row>
    <row r="181" spans="2:67" s="1" customFormat="1" ht="24" customHeight="1">
      <c r="B181" s="118"/>
      <c r="C181" s="119" t="s">
        <v>304</v>
      </c>
      <c r="D181" s="119" t="s">
        <v>132</v>
      </c>
      <c r="E181" s="120" t="s">
        <v>305</v>
      </c>
      <c r="F181" s="121" t="s">
        <v>306</v>
      </c>
      <c r="G181" s="122" t="s">
        <v>135</v>
      </c>
      <c r="H181" s="123">
        <v>3</v>
      </c>
      <c r="I181" s="150">
        <f t="shared" si="60"/>
        <v>0</v>
      </c>
      <c r="J181" s="150">
        <f t="shared" si="60"/>
        <v>0</v>
      </c>
      <c r="K181" s="150">
        <f t="shared" si="73"/>
        <v>0</v>
      </c>
      <c r="L181" s="150">
        <f t="shared" si="74"/>
        <v>0</v>
      </c>
      <c r="M181" s="150">
        <f t="shared" si="75"/>
        <v>0</v>
      </c>
      <c r="N181" s="121" t="s">
        <v>136</v>
      </c>
      <c r="O181" s="24"/>
      <c r="P181" s="124" t="s">
        <v>1</v>
      </c>
      <c r="Q181" s="125" t="s">
        <v>38</v>
      </c>
      <c r="R181" s="126">
        <f t="shared" si="61"/>
        <v>0</v>
      </c>
      <c r="S181" s="126">
        <f t="shared" si="62"/>
        <v>0</v>
      </c>
      <c r="T181" s="126">
        <f t="shared" si="63"/>
        <v>0</v>
      </c>
      <c r="U181" s="127">
        <v>0.70899999999999996</v>
      </c>
      <c r="V181" s="127">
        <f t="shared" si="64"/>
        <v>2.1269999999999998</v>
      </c>
      <c r="W181" s="127">
        <v>0</v>
      </c>
      <c r="X181" s="127">
        <f t="shared" si="65"/>
        <v>0</v>
      </c>
      <c r="Y181" s="127">
        <v>0</v>
      </c>
      <c r="Z181" s="128">
        <f t="shared" si="66"/>
        <v>0</v>
      </c>
      <c r="AT181" s="129" t="s">
        <v>189</v>
      </c>
      <c r="AV181" s="129" t="s">
        <v>132</v>
      </c>
      <c r="AW181" s="129" t="s">
        <v>138</v>
      </c>
      <c r="BA181" s="13" t="s">
        <v>129</v>
      </c>
      <c r="BG181" s="130">
        <f t="shared" si="67"/>
        <v>0</v>
      </c>
      <c r="BH181" s="130">
        <f t="shared" si="68"/>
        <v>0</v>
      </c>
      <c r="BI181" s="130">
        <f t="shared" si="69"/>
        <v>0</v>
      </c>
      <c r="BJ181" s="130">
        <f t="shared" si="70"/>
        <v>0</v>
      </c>
      <c r="BK181" s="130">
        <f t="shared" si="71"/>
        <v>0</v>
      </c>
      <c r="BL181" s="13" t="s">
        <v>138</v>
      </c>
      <c r="BM181" s="130">
        <f t="shared" si="72"/>
        <v>0</v>
      </c>
      <c r="BN181" s="13" t="s">
        <v>189</v>
      </c>
      <c r="BO181" s="129" t="s">
        <v>307</v>
      </c>
    </row>
    <row r="182" spans="2:67" s="1" customFormat="1" ht="24" customHeight="1">
      <c r="B182" s="118"/>
      <c r="C182" s="119" t="s">
        <v>308</v>
      </c>
      <c r="D182" s="119" t="s">
        <v>132</v>
      </c>
      <c r="E182" s="120" t="s">
        <v>309</v>
      </c>
      <c r="F182" s="121" t="s">
        <v>310</v>
      </c>
      <c r="G182" s="122" t="s">
        <v>135</v>
      </c>
      <c r="H182" s="123">
        <v>3</v>
      </c>
      <c r="I182" s="150">
        <f t="shared" si="60"/>
        <v>0</v>
      </c>
      <c r="J182" s="150">
        <f t="shared" si="60"/>
        <v>0</v>
      </c>
      <c r="K182" s="150">
        <f t="shared" si="73"/>
        <v>0</v>
      </c>
      <c r="L182" s="150">
        <f t="shared" si="74"/>
        <v>0</v>
      </c>
      <c r="M182" s="150">
        <f t="shared" si="75"/>
        <v>0</v>
      </c>
      <c r="N182" s="121" t="s">
        <v>136</v>
      </c>
      <c r="O182" s="24"/>
      <c r="P182" s="124" t="s">
        <v>1</v>
      </c>
      <c r="Q182" s="125" t="s">
        <v>38</v>
      </c>
      <c r="R182" s="126">
        <f t="shared" si="61"/>
        <v>0</v>
      </c>
      <c r="S182" s="126">
        <f t="shared" si="62"/>
        <v>0</v>
      </c>
      <c r="T182" s="126">
        <f t="shared" si="63"/>
        <v>0</v>
      </c>
      <c r="U182" s="127">
        <v>2.0912000000000002</v>
      </c>
      <c r="V182" s="127">
        <f t="shared" si="64"/>
        <v>6.2736000000000001</v>
      </c>
      <c r="W182" s="127">
        <v>4.9899999999999996E-3</v>
      </c>
      <c r="X182" s="127">
        <f t="shared" si="65"/>
        <v>1.4969999999999999E-2</v>
      </c>
      <c r="Y182" s="127">
        <v>0</v>
      </c>
      <c r="Z182" s="128">
        <f t="shared" si="66"/>
        <v>0</v>
      </c>
      <c r="AT182" s="129" t="s">
        <v>189</v>
      </c>
      <c r="AV182" s="129" t="s">
        <v>132</v>
      </c>
      <c r="AW182" s="129" t="s">
        <v>138</v>
      </c>
      <c r="BA182" s="13" t="s">
        <v>129</v>
      </c>
      <c r="BG182" s="130">
        <f t="shared" si="67"/>
        <v>0</v>
      </c>
      <c r="BH182" s="130">
        <f t="shared" si="68"/>
        <v>0</v>
      </c>
      <c r="BI182" s="130">
        <f t="shared" si="69"/>
        <v>0</v>
      </c>
      <c r="BJ182" s="130">
        <f t="shared" si="70"/>
        <v>0</v>
      </c>
      <c r="BK182" s="130">
        <f t="shared" si="71"/>
        <v>0</v>
      </c>
      <c r="BL182" s="13" t="s">
        <v>138</v>
      </c>
      <c r="BM182" s="130">
        <f t="shared" si="72"/>
        <v>0</v>
      </c>
      <c r="BN182" s="13" t="s">
        <v>189</v>
      </c>
      <c r="BO182" s="129" t="s">
        <v>311</v>
      </c>
    </row>
    <row r="183" spans="2:67" s="1" customFormat="1" ht="24" customHeight="1">
      <c r="B183" s="118"/>
      <c r="C183" s="119" t="s">
        <v>312</v>
      </c>
      <c r="D183" s="119" t="s">
        <v>132</v>
      </c>
      <c r="E183" s="120" t="s">
        <v>313</v>
      </c>
      <c r="F183" s="121" t="s">
        <v>314</v>
      </c>
      <c r="G183" s="122" t="s">
        <v>135</v>
      </c>
      <c r="H183" s="123">
        <v>2</v>
      </c>
      <c r="I183" s="150">
        <f t="shared" si="60"/>
        <v>0</v>
      </c>
      <c r="J183" s="150">
        <f t="shared" si="60"/>
        <v>0</v>
      </c>
      <c r="K183" s="150">
        <f t="shared" si="73"/>
        <v>0</v>
      </c>
      <c r="L183" s="150">
        <f t="shared" si="74"/>
        <v>0</v>
      </c>
      <c r="M183" s="150">
        <f t="shared" si="75"/>
        <v>0</v>
      </c>
      <c r="N183" s="121" t="s">
        <v>1</v>
      </c>
      <c r="O183" s="24"/>
      <c r="P183" s="124" t="s">
        <v>1</v>
      </c>
      <c r="Q183" s="125" t="s">
        <v>38</v>
      </c>
      <c r="R183" s="126">
        <f t="shared" si="61"/>
        <v>0</v>
      </c>
      <c r="S183" s="126">
        <f t="shared" si="62"/>
        <v>0</v>
      </c>
      <c r="T183" s="126">
        <f t="shared" si="63"/>
        <v>0</v>
      </c>
      <c r="U183" s="127">
        <v>0.51100000000000001</v>
      </c>
      <c r="V183" s="127">
        <f t="shared" si="64"/>
        <v>1.022</v>
      </c>
      <c r="W183" s="127">
        <v>6.9999999999999994E-5</v>
      </c>
      <c r="X183" s="127">
        <f t="shared" si="65"/>
        <v>1.3999999999999999E-4</v>
      </c>
      <c r="Y183" s="127">
        <v>2.4E-2</v>
      </c>
      <c r="Z183" s="128">
        <f t="shared" si="66"/>
        <v>4.8000000000000001E-2</v>
      </c>
      <c r="AT183" s="129" t="s">
        <v>189</v>
      </c>
      <c r="AV183" s="129" t="s">
        <v>132</v>
      </c>
      <c r="AW183" s="129" t="s">
        <v>138</v>
      </c>
      <c r="BA183" s="13" t="s">
        <v>129</v>
      </c>
      <c r="BG183" s="130">
        <f t="shared" si="67"/>
        <v>0</v>
      </c>
      <c r="BH183" s="130">
        <f t="shared" si="68"/>
        <v>0</v>
      </c>
      <c r="BI183" s="130">
        <f t="shared" si="69"/>
        <v>0</v>
      </c>
      <c r="BJ183" s="130">
        <f t="shared" si="70"/>
        <v>0</v>
      </c>
      <c r="BK183" s="130">
        <f t="shared" si="71"/>
        <v>0</v>
      </c>
      <c r="BL183" s="13" t="s">
        <v>138</v>
      </c>
      <c r="BM183" s="130">
        <f t="shared" si="72"/>
        <v>0</v>
      </c>
      <c r="BN183" s="13" t="s">
        <v>189</v>
      </c>
      <c r="BO183" s="129" t="s">
        <v>315</v>
      </c>
    </row>
    <row r="184" spans="2:67" s="1" customFormat="1" ht="24" customHeight="1">
      <c r="B184" s="118"/>
      <c r="C184" s="119" t="s">
        <v>316</v>
      </c>
      <c r="D184" s="119" t="s">
        <v>132</v>
      </c>
      <c r="E184" s="120" t="s">
        <v>317</v>
      </c>
      <c r="F184" s="121" t="s">
        <v>318</v>
      </c>
      <c r="G184" s="122" t="s">
        <v>135</v>
      </c>
      <c r="H184" s="123">
        <v>1</v>
      </c>
      <c r="I184" s="150">
        <f t="shared" ref="I184:I208" si="76">ROUND(0,2)</f>
        <v>0</v>
      </c>
      <c r="J184" s="150">
        <f t="shared" si="60"/>
        <v>0</v>
      </c>
      <c r="K184" s="150">
        <f t="shared" si="73"/>
        <v>0</v>
      </c>
      <c r="L184" s="150">
        <f t="shared" si="74"/>
        <v>0</v>
      </c>
      <c r="M184" s="150">
        <f t="shared" si="75"/>
        <v>0</v>
      </c>
      <c r="N184" s="121" t="s">
        <v>1</v>
      </c>
      <c r="O184" s="24"/>
      <c r="P184" s="124" t="s">
        <v>1</v>
      </c>
      <c r="Q184" s="125" t="s">
        <v>38</v>
      </c>
      <c r="R184" s="126">
        <f t="shared" si="61"/>
        <v>0</v>
      </c>
      <c r="S184" s="126">
        <f t="shared" si="62"/>
        <v>0</v>
      </c>
      <c r="T184" s="126">
        <f t="shared" si="63"/>
        <v>0</v>
      </c>
      <c r="U184" s="127">
        <v>0.42199999999999999</v>
      </c>
      <c r="V184" s="127">
        <f t="shared" si="64"/>
        <v>0.42199999999999999</v>
      </c>
      <c r="W184" s="127">
        <v>1.5200000000000001E-3</v>
      </c>
      <c r="X184" s="127">
        <f t="shared" si="65"/>
        <v>1.5200000000000001E-3</v>
      </c>
      <c r="Y184" s="127">
        <v>0</v>
      </c>
      <c r="Z184" s="128">
        <f t="shared" si="66"/>
        <v>0</v>
      </c>
      <c r="AT184" s="129" t="s">
        <v>189</v>
      </c>
      <c r="AV184" s="129" t="s">
        <v>132</v>
      </c>
      <c r="AW184" s="129" t="s">
        <v>138</v>
      </c>
      <c r="BA184" s="13" t="s">
        <v>129</v>
      </c>
      <c r="BG184" s="130">
        <f t="shared" si="67"/>
        <v>0</v>
      </c>
      <c r="BH184" s="130">
        <f t="shared" si="68"/>
        <v>0</v>
      </c>
      <c r="BI184" s="130">
        <f t="shared" si="69"/>
        <v>0</v>
      </c>
      <c r="BJ184" s="130">
        <f t="shared" si="70"/>
        <v>0</v>
      </c>
      <c r="BK184" s="130">
        <f t="shared" si="71"/>
        <v>0</v>
      </c>
      <c r="BL184" s="13" t="s">
        <v>138</v>
      </c>
      <c r="BM184" s="130">
        <f t="shared" si="72"/>
        <v>0</v>
      </c>
      <c r="BN184" s="13" t="s">
        <v>189</v>
      </c>
      <c r="BO184" s="129" t="s">
        <v>319</v>
      </c>
    </row>
    <row r="185" spans="2:67" s="1" customFormat="1" ht="24" customHeight="1">
      <c r="B185" s="118"/>
      <c r="C185" s="131" t="s">
        <v>320</v>
      </c>
      <c r="D185" s="131" t="s">
        <v>196</v>
      </c>
      <c r="E185" s="132" t="s">
        <v>321</v>
      </c>
      <c r="F185" s="133" t="s">
        <v>322</v>
      </c>
      <c r="G185" s="134" t="s">
        <v>135</v>
      </c>
      <c r="H185" s="135">
        <v>1</v>
      </c>
      <c r="I185" s="151">
        <f t="shared" si="76"/>
        <v>0</v>
      </c>
      <c r="J185" s="152"/>
      <c r="K185" s="151">
        <f t="shared" si="73"/>
        <v>0</v>
      </c>
      <c r="L185" s="151"/>
      <c r="M185" s="151">
        <f t="shared" si="75"/>
        <v>0</v>
      </c>
      <c r="N185" s="133" t="s">
        <v>1</v>
      </c>
      <c r="O185" s="136"/>
      <c r="P185" s="137" t="s">
        <v>1</v>
      </c>
      <c r="Q185" s="125" t="s">
        <v>38</v>
      </c>
      <c r="R185" s="126">
        <f t="shared" si="61"/>
        <v>0</v>
      </c>
      <c r="S185" s="126">
        <f t="shared" si="62"/>
        <v>0</v>
      </c>
      <c r="T185" s="126">
        <f t="shared" si="63"/>
        <v>0</v>
      </c>
      <c r="U185" s="127">
        <v>0</v>
      </c>
      <c r="V185" s="127">
        <f t="shared" si="64"/>
        <v>0</v>
      </c>
      <c r="W185" s="127">
        <v>0.11</v>
      </c>
      <c r="X185" s="127">
        <f t="shared" si="65"/>
        <v>0.11</v>
      </c>
      <c r="Y185" s="127">
        <v>0</v>
      </c>
      <c r="Z185" s="128">
        <f t="shared" si="66"/>
        <v>0</v>
      </c>
      <c r="AT185" s="129" t="s">
        <v>199</v>
      </c>
      <c r="AV185" s="129" t="s">
        <v>196</v>
      </c>
      <c r="AW185" s="129" t="s">
        <v>138</v>
      </c>
      <c r="BA185" s="13" t="s">
        <v>129</v>
      </c>
      <c r="BG185" s="130">
        <f t="shared" si="67"/>
        <v>0</v>
      </c>
      <c r="BH185" s="130">
        <f t="shared" si="68"/>
        <v>0</v>
      </c>
      <c r="BI185" s="130">
        <f t="shared" si="69"/>
        <v>0</v>
      </c>
      <c r="BJ185" s="130">
        <f t="shared" si="70"/>
        <v>0</v>
      </c>
      <c r="BK185" s="130">
        <f t="shared" si="71"/>
        <v>0</v>
      </c>
      <c r="BL185" s="13" t="s">
        <v>138</v>
      </c>
      <c r="BM185" s="130">
        <f t="shared" si="72"/>
        <v>0</v>
      </c>
      <c r="BN185" s="13" t="s">
        <v>189</v>
      </c>
      <c r="BO185" s="129" t="s">
        <v>323</v>
      </c>
    </row>
    <row r="186" spans="2:67" s="1" customFormat="1" ht="16.5" customHeight="1">
      <c r="B186" s="118"/>
      <c r="C186" s="119" t="s">
        <v>324</v>
      </c>
      <c r="D186" s="119" t="s">
        <v>132</v>
      </c>
      <c r="E186" s="120" t="s">
        <v>325</v>
      </c>
      <c r="F186" s="121" t="s">
        <v>326</v>
      </c>
      <c r="G186" s="122" t="s">
        <v>280</v>
      </c>
      <c r="H186" s="123">
        <v>6</v>
      </c>
      <c r="I186" s="150">
        <f t="shared" si="76"/>
        <v>0</v>
      </c>
      <c r="J186" s="150">
        <f>ROUND(0,2)</f>
        <v>0</v>
      </c>
      <c r="K186" s="150">
        <f t="shared" si="73"/>
        <v>0</v>
      </c>
      <c r="L186" s="150">
        <f t="shared" si="74"/>
        <v>0</v>
      </c>
      <c r="M186" s="150">
        <f t="shared" si="75"/>
        <v>0</v>
      </c>
      <c r="N186" s="121" t="s">
        <v>136</v>
      </c>
      <c r="O186" s="24"/>
      <c r="P186" s="124" t="s">
        <v>1</v>
      </c>
      <c r="Q186" s="125" t="s">
        <v>38</v>
      </c>
      <c r="R186" s="126">
        <f t="shared" si="61"/>
        <v>0</v>
      </c>
      <c r="S186" s="126">
        <f t="shared" si="62"/>
        <v>0</v>
      </c>
      <c r="T186" s="126">
        <f t="shared" si="63"/>
        <v>0</v>
      </c>
      <c r="U186" s="127">
        <v>0.10866000000000001</v>
      </c>
      <c r="V186" s="127">
        <f t="shared" si="64"/>
        <v>0.65196000000000009</v>
      </c>
      <c r="W186" s="127">
        <v>1.14E-3</v>
      </c>
      <c r="X186" s="127">
        <f t="shared" si="65"/>
        <v>6.8399999999999997E-3</v>
      </c>
      <c r="Y186" s="127">
        <v>0</v>
      </c>
      <c r="Z186" s="128">
        <f t="shared" si="66"/>
        <v>0</v>
      </c>
      <c r="AT186" s="129" t="s">
        <v>189</v>
      </c>
      <c r="AV186" s="129" t="s">
        <v>132</v>
      </c>
      <c r="AW186" s="129" t="s">
        <v>138</v>
      </c>
      <c r="BA186" s="13" t="s">
        <v>129</v>
      </c>
      <c r="BG186" s="130">
        <f t="shared" si="67"/>
        <v>0</v>
      </c>
      <c r="BH186" s="130">
        <f t="shared" si="68"/>
        <v>0</v>
      </c>
      <c r="BI186" s="130">
        <f t="shared" si="69"/>
        <v>0</v>
      </c>
      <c r="BJ186" s="130">
        <f t="shared" si="70"/>
        <v>0</v>
      </c>
      <c r="BK186" s="130">
        <f t="shared" si="71"/>
        <v>0</v>
      </c>
      <c r="BL186" s="13" t="s">
        <v>138</v>
      </c>
      <c r="BM186" s="130">
        <f t="shared" si="72"/>
        <v>0</v>
      </c>
      <c r="BN186" s="13" t="s">
        <v>189</v>
      </c>
      <c r="BO186" s="129" t="s">
        <v>327</v>
      </c>
    </row>
    <row r="187" spans="2:67" s="1" customFormat="1" ht="16.5" customHeight="1">
      <c r="B187" s="118"/>
      <c r="C187" s="131" t="s">
        <v>328</v>
      </c>
      <c r="D187" s="131" t="s">
        <v>196</v>
      </c>
      <c r="E187" s="132" t="s">
        <v>329</v>
      </c>
      <c r="F187" s="133" t="s">
        <v>330</v>
      </c>
      <c r="G187" s="134" t="s">
        <v>135</v>
      </c>
      <c r="H187" s="135">
        <v>6</v>
      </c>
      <c r="I187" s="151">
        <f t="shared" si="76"/>
        <v>0</v>
      </c>
      <c r="J187" s="152"/>
      <c r="K187" s="151">
        <f t="shared" si="73"/>
        <v>0</v>
      </c>
      <c r="L187" s="151"/>
      <c r="M187" s="151">
        <f t="shared" si="75"/>
        <v>0</v>
      </c>
      <c r="N187" s="133" t="s">
        <v>136</v>
      </c>
      <c r="O187" s="136"/>
      <c r="P187" s="137" t="s">
        <v>1</v>
      </c>
      <c r="Q187" s="125" t="s">
        <v>38</v>
      </c>
      <c r="R187" s="126">
        <f t="shared" si="61"/>
        <v>0</v>
      </c>
      <c r="S187" s="126">
        <f t="shared" si="62"/>
        <v>0</v>
      </c>
      <c r="T187" s="126">
        <f t="shared" si="63"/>
        <v>0</v>
      </c>
      <c r="U187" s="127">
        <v>0</v>
      </c>
      <c r="V187" s="127">
        <f t="shared" si="64"/>
        <v>0</v>
      </c>
      <c r="W187" s="127">
        <v>1.4999999999999999E-4</v>
      </c>
      <c r="X187" s="127">
        <f t="shared" si="65"/>
        <v>8.9999999999999998E-4</v>
      </c>
      <c r="Y187" s="127">
        <v>0</v>
      </c>
      <c r="Z187" s="128">
        <f t="shared" si="66"/>
        <v>0</v>
      </c>
      <c r="AT187" s="129" t="s">
        <v>199</v>
      </c>
      <c r="AV187" s="129" t="s">
        <v>196</v>
      </c>
      <c r="AW187" s="129" t="s">
        <v>138</v>
      </c>
      <c r="BA187" s="13" t="s">
        <v>129</v>
      </c>
      <c r="BG187" s="130">
        <f t="shared" si="67"/>
        <v>0</v>
      </c>
      <c r="BH187" s="130">
        <f t="shared" si="68"/>
        <v>0</v>
      </c>
      <c r="BI187" s="130">
        <f t="shared" si="69"/>
        <v>0</v>
      </c>
      <c r="BJ187" s="130">
        <f t="shared" si="70"/>
        <v>0</v>
      </c>
      <c r="BK187" s="130">
        <f t="shared" si="71"/>
        <v>0</v>
      </c>
      <c r="BL187" s="13" t="s">
        <v>138</v>
      </c>
      <c r="BM187" s="130">
        <f t="shared" si="72"/>
        <v>0</v>
      </c>
      <c r="BN187" s="13" t="s">
        <v>189</v>
      </c>
      <c r="BO187" s="129" t="s">
        <v>331</v>
      </c>
    </row>
    <row r="188" spans="2:67" s="1" customFormat="1" ht="36" customHeight="1">
      <c r="B188" s="118"/>
      <c r="C188" s="119" t="s">
        <v>332</v>
      </c>
      <c r="D188" s="119" t="s">
        <v>132</v>
      </c>
      <c r="E188" s="120" t="s">
        <v>333</v>
      </c>
      <c r="F188" s="121" t="s">
        <v>334</v>
      </c>
      <c r="G188" s="122" t="s">
        <v>135</v>
      </c>
      <c r="H188" s="123">
        <v>1</v>
      </c>
      <c r="I188" s="150">
        <f t="shared" si="76"/>
        <v>0</v>
      </c>
      <c r="J188" s="150">
        <f>ROUND(0,2)</f>
        <v>0</v>
      </c>
      <c r="K188" s="150">
        <f t="shared" si="73"/>
        <v>0</v>
      </c>
      <c r="L188" s="150">
        <f t="shared" si="74"/>
        <v>0</v>
      </c>
      <c r="M188" s="150">
        <f t="shared" si="75"/>
        <v>0</v>
      </c>
      <c r="N188" s="121" t="s">
        <v>136</v>
      </c>
      <c r="O188" s="24"/>
      <c r="P188" s="124" t="s">
        <v>1</v>
      </c>
      <c r="Q188" s="125" t="s">
        <v>38</v>
      </c>
      <c r="R188" s="126">
        <f t="shared" si="61"/>
        <v>0</v>
      </c>
      <c r="S188" s="126">
        <f t="shared" si="62"/>
        <v>0</v>
      </c>
      <c r="T188" s="126">
        <f t="shared" si="63"/>
        <v>0</v>
      </c>
      <c r="U188" s="127">
        <v>4.7613300000000001</v>
      </c>
      <c r="V188" s="127">
        <f t="shared" si="64"/>
        <v>4.7613300000000001</v>
      </c>
      <c r="W188" s="127">
        <v>0</v>
      </c>
      <c r="X188" s="127">
        <f t="shared" si="65"/>
        <v>0</v>
      </c>
      <c r="Y188" s="127">
        <v>0</v>
      </c>
      <c r="Z188" s="128">
        <f t="shared" si="66"/>
        <v>0</v>
      </c>
      <c r="AT188" s="129" t="s">
        <v>189</v>
      </c>
      <c r="AV188" s="129" t="s">
        <v>132</v>
      </c>
      <c r="AW188" s="129" t="s">
        <v>138</v>
      </c>
      <c r="BA188" s="13" t="s">
        <v>129</v>
      </c>
      <c r="BG188" s="130">
        <f t="shared" si="67"/>
        <v>0</v>
      </c>
      <c r="BH188" s="130">
        <f t="shared" si="68"/>
        <v>0</v>
      </c>
      <c r="BI188" s="130">
        <f t="shared" si="69"/>
        <v>0</v>
      </c>
      <c r="BJ188" s="130">
        <f t="shared" si="70"/>
        <v>0</v>
      </c>
      <c r="BK188" s="130">
        <f t="shared" si="71"/>
        <v>0</v>
      </c>
      <c r="BL188" s="13" t="s">
        <v>138</v>
      </c>
      <c r="BM188" s="130">
        <f t="shared" si="72"/>
        <v>0</v>
      </c>
      <c r="BN188" s="13" t="s">
        <v>189</v>
      </c>
      <c r="BO188" s="129" t="s">
        <v>335</v>
      </c>
    </row>
    <row r="189" spans="2:67" s="1" customFormat="1" ht="24" customHeight="1">
      <c r="B189" s="118"/>
      <c r="C189" s="131" t="s">
        <v>336</v>
      </c>
      <c r="D189" s="131" t="s">
        <v>196</v>
      </c>
      <c r="E189" s="132" t="s">
        <v>337</v>
      </c>
      <c r="F189" s="133" t="s">
        <v>338</v>
      </c>
      <c r="G189" s="134" t="s">
        <v>135</v>
      </c>
      <c r="H189" s="135">
        <v>1</v>
      </c>
      <c r="I189" s="151">
        <f t="shared" si="76"/>
        <v>0</v>
      </c>
      <c r="J189" s="152"/>
      <c r="K189" s="151">
        <f t="shared" si="73"/>
        <v>0</v>
      </c>
      <c r="L189" s="151"/>
      <c r="M189" s="151">
        <f t="shared" si="75"/>
        <v>0</v>
      </c>
      <c r="N189" s="133" t="s">
        <v>136</v>
      </c>
      <c r="O189" s="136"/>
      <c r="P189" s="137" t="s">
        <v>1</v>
      </c>
      <c r="Q189" s="125" t="s">
        <v>38</v>
      </c>
      <c r="R189" s="126">
        <f t="shared" si="61"/>
        <v>0</v>
      </c>
      <c r="S189" s="126">
        <f t="shared" si="62"/>
        <v>0</v>
      </c>
      <c r="T189" s="126">
        <f t="shared" si="63"/>
        <v>0</v>
      </c>
      <c r="U189" s="127">
        <v>0</v>
      </c>
      <c r="V189" s="127">
        <f t="shared" si="64"/>
        <v>0</v>
      </c>
      <c r="W189" s="127">
        <v>0.16</v>
      </c>
      <c r="X189" s="127">
        <f t="shared" si="65"/>
        <v>0.16</v>
      </c>
      <c r="Y189" s="127">
        <v>0</v>
      </c>
      <c r="Z189" s="128">
        <f t="shared" si="66"/>
        <v>0</v>
      </c>
      <c r="AT189" s="129" t="s">
        <v>199</v>
      </c>
      <c r="AV189" s="129" t="s">
        <v>196</v>
      </c>
      <c r="AW189" s="129" t="s">
        <v>138</v>
      </c>
      <c r="BA189" s="13" t="s">
        <v>129</v>
      </c>
      <c r="BG189" s="130">
        <f t="shared" si="67"/>
        <v>0</v>
      </c>
      <c r="BH189" s="130">
        <f t="shared" si="68"/>
        <v>0</v>
      </c>
      <c r="BI189" s="130">
        <f t="shared" si="69"/>
        <v>0</v>
      </c>
      <c r="BJ189" s="130">
        <f t="shared" si="70"/>
        <v>0</v>
      </c>
      <c r="BK189" s="130">
        <f t="shared" si="71"/>
        <v>0</v>
      </c>
      <c r="BL189" s="13" t="s">
        <v>138</v>
      </c>
      <c r="BM189" s="130">
        <f t="shared" si="72"/>
        <v>0</v>
      </c>
      <c r="BN189" s="13" t="s">
        <v>189</v>
      </c>
      <c r="BO189" s="129" t="s">
        <v>339</v>
      </c>
    </row>
    <row r="190" spans="2:67" s="1" customFormat="1" ht="24" customHeight="1">
      <c r="B190" s="118"/>
      <c r="C190" s="119" t="s">
        <v>340</v>
      </c>
      <c r="D190" s="119" t="s">
        <v>132</v>
      </c>
      <c r="E190" s="120" t="s">
        <v>341</v>
      </c>
      <c r="F190" s="121" t="s">
        <v>342</v>
      </c>
      <c r="G190" s="122" t="s">
        <v>135</v>
      </c>
      <c r="H190" s="123">
        <v>1</v>
      </c>
      <c r="I190" s="150">
        <f t="shared" si="76"/>
        <v>0</v>
      </c>
      <c r="J190" s="150">
        <f>ROUND(0,2)</f>
        <v>0</v>
      </c>
      <c r="K190" s="150">
        <f t="shared" si="73"/>
        <v>0</v>
      </c>
      <c r="L190" s="150">
        <f t="shared" si="74"/>
        <v>0</v>
      </c>
      <c r="M190" s="150">
        <f t="shared" si="75"/>
        <v>0</v>
      </c>
      <c r="N190" s="121" t="s">
        <v>1</v>
      </c>
      <c r="O190" s="24"/>
      <c r="P190" s="124" t="s">
        <v>1</v>
      </c>
      <c r="Q190" s="125" t="s">
        <v>38</v>
      </c>
      <c r="R190" s="126">
        <f t="shared" si="61"/>
        <v>0</v>
      </c>
      <c r="S190" s="126">
        <f t="shared" si="62"/>
        <v>0</v>
      </c>
      <c r="T190" s="126">
        <f t="shared" si="63"/>
        <v>0</v>
      </c>
      <c r="U190" s="127">
        <v>0.80325999999999997</v>
      </c>
      <c r="V190" s="127">
        <f t="shared" si="64"/>
        <v>0.80325999999999997</v>
      </c>
      <c r="W190" s="127">
        <v>5.0000000000000001E-4</v>
      </c>
      <c r="X190" s="127">
        <f t="shared" si="65"/>
        <v>5.0000000000000001E-4</v>
      </c>
      <c r="Y190" s="127">
        <v>0</v>
      </c>
      <c r="Z190" s="128">
        <f t="shared" si="66"/>
        <v>0</v>
      </c>
      <c r="AT190" s="129" t="s">
        <v>189</v>
      </c>
      <c r="AV190" s="129" t="s">
        <v>132</v>
      </c>
      <c r="AW190" s="129" t="s">
        <v>138</v>
      </c>
      <c r="BA190" s="13" t="s">
        <v>129</v>
      </c>
      <c r="BG190" s="130">
        <f t="shared" si="67"/>
        <v>0</v>
      </c>
      <c r="BH190" s="130">
        <f t="shared" si="68"/>
        <v>0</v>
      </c>
      <c r="BI190" s="130">
        <f t="shared" si="69"/>
        <v>0</v>
      </c>
      <c r="BJ190" s="130">
        <f t="shared" si="70"/>
        <v>0</v>
      </c>
      <c r="BK190" s="130">
        <f t="shared" si="71"/>
        <v>0</v>
      </c>
      <c r="BL190" s="13" t="s">
        <v>138</v>
      </c>
      <c r="BM190" s="130">
        <f t="shared" si="72"/>
        <v>0</v>
      </c>
      <c r="BN190" s="13" t="s">
        <v>189</v>
      </c>
      <c r="BO190" s="129" t="s">
        <v>343</v>
      </c>
    </row>
    <row r="191" spans="2:67" s="1" customFormat="1" ht="24" customHeight="1">
      <c r="B191" s="118"/>
      <c r="C191" s="131" t="s">
        <v>344</v>
      </c>
      <c r="D191" s="131" t="s">
        <v>196</v>
      </c>
      <c r="E191" s="132" t="s">
        <v>345</v>
      </c>
      <c r="F191" s="133" t="s">
        <v>346</v>
      </c>
      <c r="G191" s="134" t="s">
        <v>135</v>
      </c>
      <c r="H191" s="135">
        <v>1</v>
      </c>
      <c r="I191" s="151">
        <f t="shared" si="76"/>
        <v>0</v>
      </c>
      <c r="J191" s="152"/>
      <c r="K191" s="151">
        <f t="shared" si="73"/>
        <v>0</v>
      </c>
      <c r="L191" s="151"/>
      <c r="M191" s="151">
        <f t="shared" si="75"/>
        <v>0</v>
      </c>
      <c r="N191" s="133" t="s">
        <v>136</v>
      </c>
      <c r="O191" s="136"/>
      <c r="P191" s="137" t="s">
        <v>1</v>
      </c>
      <c r="Q191" s="125" t="s">
        <v>38</v>
      </c>
      <c r="R191" s="126">
        <f t="shared" si="61"/>
        <v>0</v>
      </c>
      <c r="S191" s="126">
        <f t="shared" si="62"/>
        <v>0</v>
      </c>
      <c r="T191" s="126">
        <f t="shared" si="63"/>
        <v>0</v>
      </c>
      <c r="U191" s="127">
        <v>0</v>
      </c>
      <c r="V191" s="127">
        <f t="shared" si="64"/>
        <v>0</v>
      </c>
      <c r="W191" s="127">
        <v>3.7000000000000002E-3</v>
      </c>
      <c r="X191" s="127">
        <f t="shared" si="65"/>
        <v>3.7000000000000002E-3</v>
      </c>
      <c r="Y191" s="127">
        <v>0</v>
      </c>
      <c r="Z191" s="128">
        <f t="shared" si="66"/>
        <v>0</v>
      </c>
      <c r="AT191" s="129" t="s">
        <v>199</v>
      </c>
      <c r="AV191" s="129" t="s">
        <v>196</v>
      </c>
      <c r="AW191" s="129" t="s">
        <v>138</v>
      </c>
      <c r="BA191" s="13" t="s">
        <v>129</v>
      </c>
      <c r="BG191" s="130">
        <f t="shared" si="67"/>
        <v>0</v>
      </c>
      <c r="BH191" s="130">
        <f t="shared" si="68"/>
        <v>0</v>
      </c>
      <c r="BI191" s="130">
        <f t="shared" si="69"/>
        <v>0</v>
      </c>
      <c r="BJ191" s="130">
        <f t="shared" si="70"/>
        <v>0</v>
      </c>
      <c r="BK191" s="130">
        <f t="shared" si="71"/>
        <v>0</v>
      </c>
      <c r="BL191" s="13" t="s">
        <v>138</v>
      </c>
      <c r="BM191" s="130">
        <f t="shared" si="72"/>
        <v>0</v>
      </c>
      <c r="BN191" s="13" t="s">
        <v>189</v>
      </c>
      <c r="BO191" s="129" t="s">
        <v>347</v>
      </c>
    </row>
    <row r="192" spans="2:67" s="1" customFormat="1" ht="24" customHeight="1">
      <c r="B192" s="118"/>
      <c r="C192" s="119" t="s">
        <v>348</v>
      </c>
      <c r="D192" s="119" t="s">
        <v>132</v>
      </c>
      <c r="E192" s="120" t="s">
        <v>349</v>
      </c>
      <c r="F192" s="121" t="s">
        <v>350</v>
      </c>
      <c r="G192" s="122" t="s">
        <v>135</v>
      </c>
      <c r="H192" s="123">
        <v>1</v>
      </c>
      <c r="I192" s="150">
        <f t="shared" si="76"/>
        <v>0</v>
      </c>
      <c r="J192" s="150">
        <f>ROUND(0,2)</f>
        <v>0</v>
      </c>
      <c r="K192" s="150">
        <f t="shared" si="73"/>
        <v>0</v>
      </c>
      <c r="L192" s="150">
        <f t="shared" si="74"/>
        <v>0</v>
      </c>
      <c r="M192" s="150">
        <f t="shared" si="75"/>
        <v>0</v>
      </c>
      <c r="N192" s="121" t="s">
        <v>136</v>
      </c>
      <c r="O192" s="24"/>
      <c r="P192" s="124" t="s">
        <v>1</v>
      </c>
      <c r="Q192" s="125" t="s">
        <v>38</v>
      </c>
      <c r="R192" s="126">
        <f t="shared" si="61"/>
        <v>0</v>
      </c>
      <c r="S192" s="126">
        <f t="shared" si="62"/>
        <v>0</v>
      </c>
      <c r="T192" s="126">
        <f t="shared" si="63"/>
        <v>0</v>
      </c>
      <c r="U192" s="127">
        <v>0.80325999999999997</v>
      </c>
      <c r="V192" s="127">
        <f t="shared" si="64"/>
        <v>0.80325999999999997</v>
      </c>
      <c r="W192" s="127">
        <v>5.0000000000000001E-4</v>
      </c>
      <c r="X192" s="127">
        <f t="shared" si="65"/>
        <v>5.0000000000000001E-4</v>
      </c>
      <c r="Y192" s="127">
        <v>0</v>
      </c>
      <c r="Z192" s="128">
        <f t="shared" si="66"/>
        <v>0</v>
      </c>
      <c r="AT192" s="129" t="s">
        <v>189</v>
      </c>
      <c r="AV192" s="129" t="s">
        <v>132</v>
      </c>
      <c r="AW192" s="129" t="s">
        <v>138</v>
      </c>
      <c r="BA192" s="13" t="s">
        <v>129</v>
      </c>
      <c r="BG192" s="130">
        <f t="shared" si="67"/>
        <v>0</v>
      </c>
      <c r="BH192" s="130">
        <f t="shared" si="68"/>
        <v>0</v>
      </c>
      <c r="BI192" s="130">
        <f t="shared" si="69"/>
        <v>0</v>
      </c>
      <c r="BJ192" s="130">
        <f t="shared" si="70"/>
        <v>0</v>
      </c>
      <c r="BK192" s="130">
        <f t="shared" si="71"/>
        <v>0</v>
      </c>
      <c r="BL192" s="13" t="s">
        <v>138</v>
      </c>
      <c r="BM192" s="130">
        <f t="shared" si="72"/>
        <v>0</v>
      </c>
      <c r="BN192" s="13" t="s">
        <v>189</v>
      </c>
      <c r="BO192" s="129" t="s">
        <v>351</v>
      </c>
    </row>
    <row r="193" spans="2:67" s="1" customFormat="1" ht="24" customHeight="1">
      <c r="B193" s="118"/>
      <c r="C193" s="131" t="s">
        <v>352</v>
      </c>
      <c r="D193" s="131" t="s">
        <v>196</v>
      </c>
      <c r="E193" s="132" t="s">
        <v>353</v>
      </c>
      <c r="F193" s="133" t="s">
        <v>354</v>
      </c>
      <c r="G193" s="134" t="s">
        <v>135</v>
      </c>
      <c r="H193" s="135">
        <v>1</v>
      </c>
      <c r="I193" s="151">
        <f t="shared" si="76"/>
        <v>0</v>
      </c>
      <c r="J193" s="152"/>
      <c r="K193" s="151">
        <f t="shared" si="73"/>
        <v>0</v>
      </c>
      <c r="L193" s="151"/>
      <c r="M193" s="151">
        <f t="shared" si="75"/>
        <v>0</v>
      </c>
      <c r="N193" s="133" t="s">
        <v>136</v>
      </c>
      <c r="O193" s="136"/>
      <c r="P193" s="137" t="s">
        <v>1</v>
      </c>
      <c r="Q193" s="125" t="s">
        <v>38</v>
      </c>
      <c r="R193" s="126">
        <f t="shared" si="61"/>
        <v>0</v>
      </c>
      <c r="S193" s="126">
        <f t="shared" si="62"/>
        <v>0</v>
      </c>
      <c r="T193" s="126">
        <f t="shared" si="63"/>
        <v>0</v>
      </c>
      <c r="U193" s="127">
        <v>0</v>
      </c>
      <c r="V193" s="127">
        <f t="shared" si="64"/>
        <v>0</v>
      </c>
      <c r="W193" s="127">
        <v>4.4999999999999997E-3</v>
      </c>
      <c r="X193" s="127">
        <f t="shared" si="65"/>
        <v>4.4999999999999997E-3</v>
      </c>
      <c r="Y193" s="127">
        <v>0</v>
      </c>
      <c r="Z193" s="128">
        <f t="shared" si="66"/>
        <v>0</v>
      </c>
      <c r="AT193" s="129" t="s">
        <v>199</v>
      </c>
      <c r="AV193" s="129" t="s">
        <v>196</v>
      </c>
      <c r="AW193" s="129" t="s">
        <v>138</v>
      </c>
      <c r="BA193" s="13" t="s">
        <v>129</v>
      </c>
      <c r="BG193" s="130">
        <f t="shared" si="67"/>
        <v>0</v>
      </c>
      <c r="BH193" s="130">
        <f t="shared" si="68"/>
        <v>0</v>
      </c>
      <c r="BI193" s="130">
        <f t="shared" si="69"/>
        <v>0</v>
      </c>
      <c r="BJ193" s="130">
        <f t="shared" si="70"/>
        <v>0</v>
      </c>
      <c r="BK193" s="130">
        <f t="shared" si="71"/>
        <v>0</v>
      </c>
      <c r="BL193" s="13" t="s">
        <v>138</v>
      </c>
      <c r="BM193" s="130">
        <f t="shared" si="72"/>
        <v>0</v>
      </c>
      <c r="BN193" s="13" t="s">
        <v>189</v>
      </c>
      <c r="BO193" s="129" t="s">
        <v>355</v>
      </c>
    </row>
    <row r="194" spans="2:67" s="1" customFormat="1" ht="24" customHeight="1">
      <c r="B194" s="118"/>
      <c r="C194" s="119" t="s">
        <v>356</v>
      </c>
      <c r="D194" s="119" t="s">
        <v>132</v>
      </c>
      <c r="E194" s="120" t="s">
        <v>357</v>
      </c>
      <c r="F194" s="121" t="s">
        <v>358</v>
      </c>
      <c r="G194" s="122" t="s">
        <v>135</v>
      </c>
      <c r="H194" s="123">
        <v>1</v>
      </c>
      <c r="I194" s="150">
        <f t="shared" si="76"/>
        <v>0</v>
      </c>
      <c r="J194" s="150">
        <f>ROUND(0,2)</f>
        <v>0</v>
      </c>
      <c r="K194" s="150">
        <f t="shared" si="73"/>
        <v>0</v>
      </c>
      <c r="L194" s="150">
        <f t="shared" si="74"/>
        <v>0</v>
      </c>
      <c r="M194" s="150">
        <f t="shared" si="75"/>
        <v>0</v>
      </c>
      <c r="N194" s="121" t="s">
        <v>136</v>
      </c>
      <c r="O194" s="24"/>
      <c r="P194" s="124" t="s">
        <v>1</v>
      </c>
      <c r="Q194" s="125" t="s">
        <v>38</v>
      </c>
      <c r="R194" s="126">
        <f t="shared" si="61"/>
        <v>0</v>
      </c>
      <c r="S194" s="126">
        <f t="shared" si="62"/>
        <v>0</v>
      </c>
      <c r="T194" s="126">
        <f t="shared" si="63"/>
        <v>0</v>
      </c>
      <c r="U194" s="127">
        <v>1.41266</v>
      </c>
      <c r="V194" s="127">
        <f t="shared" si="64"/>
        <v>1.41266</v>
      </c>
      <c r="W194" s="127">
        <v>0</v>
      </c>
      <c r="X194" s="127">
        <f t="shared" si="65"/>
        <v>0</v>
      </c>
      <c r="Y194" s="127">
        <v>0</v>
      </c>
      <c r="Z194" s="128">
        <f t="shared" si="66"/>
        <v>0</v>
      </c>
      <c r="AT194" s="129" t="s">
        <v>189</v>
      </c>
      <c r="AV194" s="129" t="s">
        <v>132</v>
      </c>
      <c r="AW194" s="129" t="s">
        <v>138</v>
      </c>
      <c r="BA194" s="13" t="s">
        <v>129</v>
      </c>
      <c r="BG194" s="130">
        <f t="shared" si="67"/>
        <v>0</v>
      </c>
      <c r="BH194" s="130">
        <f t="shared" si="68"/>
        <v>0</v>
      </c>
      <c r="BI194" s="130">
        <f t="shared" si="69"/>
        <v>0</v>
      </c>
      <c r="BJ194" s="130">
        <f t="shared" si="70"/>
        <v>0</v>
      </c>
      <c r="BK194" s="130">
        <f t="shared" si="71"/>
        <v>0</v>
      </c>
      <c r="BL194" s="13" t="s">
        <v>138</v>
      </c>
      <c r="BM194" s="130">
        <f t="shared" si="72"/>
        <v>0</v>
      </c>
      <c r="BN194" s="13" t="s">
        <v>189</v>
      </c>
      <c r="BO194" s="129" t="s">
        <v>359</v>
      </c>
    </row>
    <row r="195" spans="2:67" s="1" customFormat="1" ht="24" customHeight="1">
      <c r="B195" s="118"/>
      <c r="C195" s="131" t="s">
        <v>360</v>
      </c>
      <c r="D195" s="131" t="s">
        <v>196</v>
      </c>
      <c r="E195" s="132" t="s">
        <v>361</v>
      </c>
      <c r="F195" s="133" t="s">
        <v>362</v>
      </c>
      <c r="G195" s="134" t="s">
        <v>135</v>
      </c>
      <c r="H195" s="135">
        <v>1</v>
      </c>
      <c r="I195" s="151">
        <f t="shared" si="76"/>
        <v>0</v>
      </c>
      <c r="J195" s="152"/>
      <c r="K195" s="151">
        <f t="shared" si="73"/>
        <v>0</v>
      </c>
      <c r="L195" s="151"/>
      <c r="M195" s="151">
        <f t="shared" si="75"/>
        <v>0</v>
      </c>
      <c r="N195" s="133" t="s">
        <v>136</v>
      </c>
      <c r="O195" s="136"/>
      <c r="P195" s="137" t="s">
        <v>1</v>
      </c>
      <c r="Q195" s="125" t="s">
        <v>38</v>
      </c>
      <c r="R195" s="126">
        <f t="shared" si="61"/>
        <v>0</v>
      </c>
      <c r="S195" s="126">
        <f t="shared" si="62"/>
        <v>0</v>
      </c>
      <c r="T195" s="126">
        <f t="shared" si="63"/>
        <v>0</v>
      </c>
      <c r="U195" s="127">
        <v>0</v>
      </c>
      <c r="V195" s="127">
        <f t="shared" si="64"/>
        <v>0</v>
      </c>
      <c r="W195" s="127">
        <v>1.9900000000000001E-2</v>
      </c>
      <c r="X195" s="127">
        <f t="shared" si="65"/>
        <v>1.9900000000000001E-2</v>
      </c>
      <c r="Y195" s="127">
        <v>0</v>
      </c>
      <c r="Z195" s="128">
        <f t="shared" si="66"/>
        <v>0</v>
      </c>
      <c r="AT195" s="129" t="s">
        <v>199</v>
      </c>
      <c r="AV195" s="129" t="s">
        <v>196</v>
      </c>
      <c r="AW195" s="129" t="s">
        <v>138</v>
      </c>
      <c r="BA195" s="13" t="s">
        <v>129</v>
      </c>
      <c r="BG195" s="130">
        <f t="shared" si="67"/>
        <v>0</v>
      </c>
      <c r="BH195" s="130">
        <f t="shared" si="68"/>
        <v>0</v>
      </c>
      <c r="BI195" s="130">
        <f t="shared" si="69"/>
        <v>0</v>
      </c>
      <c r="BJ195" s="130">
        <f t="shared" si="70"/>
        <v>0</v>
      </c>
      <c r="BK195" s="130">
        <f t="shared" si="71"/>
        <v>0</v>
      </c>
      <c r="BL195" s="13" t="s">
        <v>138</v>
      </c>
      <c r="BM195" s="130">
        <f t="shared" si="72"/>
        <v>0</v>
      </c>
      <c r="BN195" s="13" t="s">
        <v>189</v>
      </c>
      <c r="BO195" s="129" t="s">
        <v>363</v>
      </c>
    </row>
    <row r="196" spans="2:67" s="1" customFormat="1" ht="24" customHeight="1">
      <c r="B196" s="118"/>
      <c r="C196" s="119" t="s">
        <v>364</v>
      </c>
      <c r="D196" s="119" t="s">
        <v>132</v>
      </c>
      <c r="E196" s="120" t="s">
        <v>365</v>
      </c>
      <c r="F196" s="121" t="s">
        <v>366</v>
      </c>
      <c r="G196" s="122" t="s">
        <v>135</v>
      </c>
      <c r="H196" s="123">
        <v>1</v>
      </c>
      <c r="I196" s="150">
        <f t="shared" si="76"/>
        <v>0</v>
      </c>
      <c r="J196" s="150">
        <f>ROUND(0,2)</f>
        <v>0</v>
      </c>
      <c r="K196" s="150">
        <f t="shared" si="73"/>
        <v>0</v>
      </c>
      <c r="L196" s="150">
        <f t="shared" si="74"/>
        <v>0</v>
      </c>
      <c r="M196" s="150">
        <f t="shared" si="75"/>
        <v>0</v>
      </c>
      <c r="N196" s="121" t="s">
        <v>136</v>
      </c>
      <c r="O196" s="24"/>
      <c r="P196" s="124" t="s">
        <v>1</v>
      </c>
      <c r="Q196" s="125" t="s">
        <v>38</v>
      </c>
      <c r="R196" s="126">
        <f t="shared" si="61"/>
        <v>0</v>
      </c>
      <c r="S196" s="126">
        <f t="shared" si="62"/>
        <v>0</v>
      </c>
      <c r="T196" s="126">
        <f t="shared" si="63"/>
        <v>0</v>
      </c>
      <c r="U196" s="127">
        <v>4.9967699999999997</v>
      </c>
      <c r="V196" s="127">
        <f t="shared" si="64"/>
        <v>4.9967699999999997</v>
      </c>
      <c r="W196" s="127">
        <v>0</v>
      </c>
      <c r="X196" s="127">
        <f t="shared" si="65"/>
        <v>0</v>
      </c>
      <c r="Y196" s="127">
        <v>0</v>
      </c>
      <c r="Z196" s="128">
        <f t="shared" si="66"/>
        <v>0</v>
      </c>
      <c r="AT196" s="129" t="s">
        <v>189</v>
      </c>
      <c r="AV196" s="129" t="s">
        <v>132</v>
      </c>
      <c r="AW196" s="129" t="s">
        <v>138</v>
      </c>
      <c r="BA196" s="13" t="s">
        <v>129</v>
      </c>
      <c r="BG196" s="130">
        <f t="shared" si="67"/>
        <v>0</v>
      </c>
      <c r="BH196" s="130">
        <f t="shared" si="68"/>
        <v>0</v>
      </c>
      <c r="BI196" s="130">
        <f t="shared" si="69"/>
        <v>0</v>
      </c>
      <c r="BJ196" s="130">
        <f t="shared" si="70"/>
        <v>0</v>
      </c>
      <c r="BK196" s="130">
        <f t="shared" si="71"/>
        <v>0</v>
      </c>
      <c r="BL196" s="13" t="s">
        <v>138</v>
      </c>
      <c r="BM196" s="130">
        <f t="shared" si="72"/>
        <v>0</v>
      </c>
      <c r="BN196" s="13" t="s">
        <v>189</v>
      </c>
      <c r="BO196" s="129" t="s">
        <v>367</v>
      </c>
    </row>
    <row r="197" spans="2:67" s="1" customFormat="1" ht="36" customHeight="1">
      <c r="B197" s="118"/>
      <c r="C197" s="131" t="s">
        <v>368</v>
      </c>
      <c r="D197" s="131" t="s">
        <v>196</v>
      </c>
      <c r="E197" s="132" t="s">
        <v>369</v>
      </c>
      <c r="F197" s="133" t="s">
        <v>370</v>
      </c>
      <c r="G197" s="134" t="s">
        <v>135</v>
      </c>
      <c r="H197" s="135">
        <v>1</v>
      </c>
      <c r="I197" s="151">
        <f t="shared" si="76"/>
        <v>0</v>
      </c>
      <c r="J197" s="152"/>
      <c r="K197" s="151">
        <f t="shared" si="73"/>
        <v>0</v>
      </c>
      <c r="L197" s="151"/>
      <c r="M197" s="151">
        <f t="shared" si="75"/>
        <v>0</v>
      </c>
      <c r="N197" s="133" t="s">
        <v>136</v>
      </c>
      <c r="O197" s="136"/>
      <c r="P197" s="137" t="s">
        <v>1</v>
      </c>
      <c r="Q197" s="125" t="s">
        <v>38</v>
      </c>
      <c r="R197" s="126">
        <f t="shared" si="61"/>
        <v>0</v>
      </c>
      <c r="S197" s="126">
        <f t="shared" si="62"/>
        <v>0</v>
      </c>
      <c r="T197" s="126">
        <f t="shared" si="63"/>
        <v>0</v>
      </c>
      <c r="U197" s="127">
        <v>0</v>
      </c>
      <c r="V197" s="127">
        <f t="shared" si="64"/>
        <v>0</v>
      </c>
      <c r="W197" s="127">
        <v>0.08</v>
      </c>
      <c r="X197" s="127">
        <f t="shared" si="65"/>
        <v>0.08</v>
      </c>
      <c r="Y197" s="127">
        <v>0</v>
      </c>
      <c r="Z197" s="128">
        <f t="shared" si="66"/>
        <v>0</v>
      </c>
      <c r="AT197" s="129" t="s">
        <v>199</v>
      </c>
      <c r="AV197" s="129" t="s">
        <v>196</v>
      </c>
      <c r="AW197" s="129" t="s">
        <v>138</v>
      </c>
      <c r="BA197" s="13" t="s">
        <v>129</v>
      </c>
      <c r="BG197" s="130">
        <f t="shared" si="67"/>
        <v>0</v>
      </c>
      <c r="BH197" s="130">
        <f t="shared" si="68"/>
        <v>0</v>
      </c>
      <c r="BI197" s="130">
        <f t="shared" si="69"/>
        <v>0</v>
      </c>
      <c r="BJ197" s="130">
        <f t="shared" si="70"/>
        <v>0</v>
      </c>
      <c r="BK197" s="130">
        <f t="shared" si="71"/>
        <v>0</v>
      </c>
      <c r="BL197" s="13" t="s">
        <v>138</v>
      </c>
      <c r="BM197" s="130">
        <f t="shared" si="72"/>
        <v>0</v>
      </c>
      <c r="BN197" s="13" t="s">
        <v>189</v>
      </c>
      <c r="BO197" s="129" t="s">
        <v>371</v>
      </c>
    </row>
    <row r="198" spans="2:67" s="1" customFormat="1" ht="16.5" customHeight="1">
      <c r="B198" s="118"/>
      <c r="C198" s="119" t="s">
        <v>372</v>
      </c>
      <c r="D198" s="119" t="s">
        <v>132</v>
      </c>
      <c r="E198" s="120" t="s">
        <v>373</v>
      </c>
      <c r="F198" s="121" t="s">
        <v>374</v>
      </c>
      <c r="G198" s="122" t="s">
        <v>135</v>
      </c>
      <c r="H198" s="123">
        <v>1</v>
      </c>
      <c r="I198" s="150">
        <f t="shared" si="76"/>
        <v>0</v>
      </c>
      <c r="J198" s="150">
        <f>ROUND(0,2)</f>
        <v>0</v>
      </c>
      <c r="K198" s="150">
        <f t="shared" si="73"/>
        <v>0</v>
      </c>
      <c r="L198" s="150">
        <f t="shared" si="74"/>
        <v>0</v>
      </c>
      <c r="M198" s="150">
        <f t="shared" si="75"/>
        <v>0</v>
      </c>
      <c r="N198" s="121" t="s">
        <v>375</v>
      </c>
      <c r="O198" s="24"/>
      <c r="P198" s="124" t="s">
        <v>1</v>
      </c>
      <c r="Q198" s="125" t="s">
        <v>38</v>
      </c>
      <c r="R198" s="126">
        <f t="shared" si="61"/>
        <v>0</v>
      </c>
      <c r="S198" s="126">
        <f t="shared" si="62"/>
        <v>0</v>
      </c>
      <c r="T198" s="126">
        <f t="shared" si="63"/>
        <v>0</v>
      </c>
      <c r="U198" s="127">
        <v>0.67</v>
      </c>
      <c r="V198" s="127">
        <f t="shared" si="64"/>
        <v>0.67</v>
      </c>
      <c r="W198" s="127">
        <v>2.2300000000000002E-3</v>
      </c>
      <c r="X198" s="127">
        <f t="shared" si="65"/>
        <v>2.2300000000000002E-3</v>
      </c>
      <c r="Y198" s="127">
        <v>0</v>
      </c>
      <c r="Z198" s="128">
        <f t="shared" si="66"/>
        <v>0</v>
      </c>
      <c r="AT198" s="129" t="s">
        <v>189</v>
      </c>
      <c r="AV198" s="129" t="s">
        <v>132</v>
      </c>
      <c r="AW198" s="129" t="s">
        <v>138</v>
      </c>
      <c r="BA198" s="13" t="s">
        <v>129</v>
      </c>
      <c r="BG198" s="130">
        <f t="shared" si="67"/>
        <v>0</v>
      </c>
      <c r="BH198" s="130">
        <f t="shared" si="68"/>
        <v>0</v>
      </c>
      <c r="BI198" s="130">
        <f t="shared" si="69"/>
        <v>0</v>
      </c>
      <c r="BJ198" s="130">
        <f t="shared" si="70"/>
        <v>0</v>
      </c>
      <c r="BK198" s="130">
        <f t="shared" si="71"/>
        <v>0</v>
      </c>
      <c r="BL198" s="13" t="s">
        <v>138</v>
      </c>
      <c r="BM198" s="130">
        <f t="shared" si="72"/>
        <v>0</v>
      </c>
      <c r="BN198" s="13" t="s">
        <v>189</v>
      </c>
      <c r="BO198" s="129" t="s">
        <v>376</v>
      </c>
    </row>
    <row r="199" spans="2:67" s="1" customFormat="1" ht="16.5" customHeight="1">
      <c r="B199" s="118"/>
      <c r="C199" s="131" t="s">
        <v>377</v>
      </c>
      <c r="D199" s="131" t="s">
        <v>196</v>
      </c>
      <c r="E199" s="132" t="s">
        <v>378</v>
      </c>
      <c r="F199" s="133" t="s">
        <v>379</v>
      </c>
      <c r="G199" s="134" t="s">
        <v>135</v>
      </c>
      <c r="H199" s="135">
        <v>1</v>
      </c>
      <c r="I199" s="151">
        <f t="shared" si="76"/>
        <v>0</v>
      </c>
      <c r="J199" s="152"/>
      <c r="K199" s="151">
        <f t="shared" si="73"/>
        <v>0</v>
      </c>
      <c r="L199" s="151"/>
      <c r="M199" s="151">
        <f t="shared" si="75"/>
        <v>0</v>
      </c>
      <c r="N199" s="133" t="s">
        <v>375</v>
      </c>
      <c r="O199" s="136"/>
      <c r="P199" s="137" t="s">
        <v>1</v>
      </c>
      <c r="Q199" s="125" t="s">
        <v>38</v>
      </c>
      <c r="R199" s="126">
        <f t="shared" si="61"/>
        <v>0</v>
      </c>
      <c r="S199" s="126">
        <f t="shared" si="62"/>
        <v>0</v>
      </c>
      <c r="T199" s="126">
        <f t="shared" si="63"/>
        <v>0</v>
      </c>
      <c r="U199" s="127">
        <v>0</v>
      </c>
      <c r="V199" s="127">
        <f t="shared" si="64"/>
        <v>0</v>
      </c>
      <c r="W199" s="127">
        <v>1.2E-2</v>
      </c>
      <c r="X199" s="127">
        <f t="shared" si="65"/>
        <v>1.2E-2</v>
      </c>
      <c r="Y199" s="127">
        <v>0</v>
      </c>
      <c r="Z199" s="128">
        <f t="shared" si="66"/>
        <v>0</v>
      </c>
      <c r="AT199" s="129" t="s">
        <v>199</v>
      </c>
      <c r="AV199" s="129" t="s">
        <v>196</v>
      </c>
      <c r="AW199" s="129" t="s">
        <v>138</v>
      </c>
      <c r="BA199" s="13" t="s">
        <v>129</v>
      </c>
      <c r="BG199" s="130">
        <f t="shared" si="67"/>
        <v>0</v>
      </c>
      <c r="BH199" s="130">
        <f t="shared" si="68"/>
        <v>0</v>
      </c>
      <c r="BI199" s="130">
        <f t="shared" si="69"/>
        <v>0</v>
      </c>
      <c r="BJ199" s="130">
        <f t="shared" si="70"/>
        <v>0</v>
      </c>
      <c r="BK199" s="130">
        <f t="shared" si="71"/>
        <v>0</v>
      </c>
      <c r="BL199" s="13" t="s">
        <v>138</v>
      </c>
      <c r="BM199" s="130">
        <f t="shared" si="72"/>
        <v>0</v>
      </c>
      <c r="BN199" s="13" t="s">
        <v>189</v>
      </c>
      <c r="BO199" s="129" t="s">
        <v>380</v>
      </c>
    </row>
    <row r="200" spans="2:67" s="1" customFormat="1" ht="24" customHeight="1">
      <c r="B200" s="118"/>
      <c r="C200" s="119" t="s">
        <v>381</v>
      </c>
      <c r="D200" s="119" t="s">
        <v>132</v>
      </c>
      <c r="E200" s="120" t="s">
        <v>382</v>
      </c>
      <c r="F200" s="121" t="s">
        <v>383</v>
      </c>
      <c r="G200" s="122" t="s">
        <v>135</v>
      </c>
      <c r="H200" s="123">
        <v>1</v>
      </c>
      <c r="I200" s="150">
        <f t="shared" si="76"/>
        <v>0</v>
      </c>
      <c r="J200" s="150">
        <f>ROUND(0,2)</f>
        <v>0</v>
      </c>
      <c r="K200" s="150">
        <f t="shared" si="73"/>
        <v>0</v>
      </c>
      <c r="L200" s="150">
        <f t="shared" si="74"/>
        <v>0</v>
      </c>
      <c r="M200" s="150">
        <f t="shared" si="75"/>
        <v>0</v>
      </c>
      <c r="N200" s="121" t="s">
        <v>136</v>
      </c>
      <c r="O200" s="24"/>
      <c r="P200" s="124" t="s">
        <v>1</v>
      </c>
      <c r="Q200" s="125" t="s">
        <v>38</v>
      </c>
      <c r="R200" s="126">
        <f t="shared" si="61"/>
        <v>0</v>
      </c>
      <c r="S200" s="126">
        <f t="shared" si="62"/>
        <v>0</v>
      </c>
      <c r="T200" s="126">
        <f t="shared" si="63"/>
        <v>0</v>
      </c>
      <c r="U200" s="127">
        <v>7.3389199999999999</v>
      </c>
      <c r="V200" s="127">
        <f t="shared" si="64"/>
        <v>7.3389199999999999</v>
      </c>
      <c r="W200" s="127">
        <v>2.8850000000000001E-2</v>
      </c>
      <c r="X200" s="127">
        <f t="shared" si="65"/>
        <v>2.8850000000000001E-2</v>
      </c>
      <c r="Y200" s="127">
        <v>0</v>
      </c>
      <c r="Z200" s="128">
        <f t="shared" si="66"/>
        <v>0</v>
      </c>
      <c r="AT200" s="129" t="s">
        <v>189</v>
      </c>
      <c r="AV200" s="129" t="s">
        <v>132</v>
      </c>
      <c r="AW200" s="129" t="s">
        <v>138</v>
      </c>
      <c r="BA200" s="13" t="s">
        <v>129</v>
      </c>
      <c r="BG200" s="130">
        <f t="shared" si="67"/>
        <v>0</v>
      </c>
      <c r="BH200" s="130">
        <f t="shared" si="68"/>
        <v>0</v>
      </c>
      <c r="BI200" s="130">
        <f t="shared" si="69"/>
        <v>0</v>
      </c>
      <c r="BJ200" s="130">
        <f t="shared" si="70"/>
        <v>0</v>
      </c>
      <c r="BK200" s="130">
        <f t="shared" si="71"/>
        <v>0</v>
      </c>
      <c r="BL200" s="13" t="s">
        <v>138</v>
      </c>
      <c r="BM200" s="130">
        <f t="shared" si="72"/>
        <v>0</v>
      </c>
      <c r="BN200" s="13" t="s">
        <v>189</v>
      </c>
      <c r="BO200" s="129" t="s">
        <v>384</v>
      </c>
    </row>
    <row r="201" spans="2:67" s="1" customFormat="1" ht="24" customHeight="1">
      <c r="B201" s="118"/>
      <c r="C201" s="131" t="s">
        <v>385</v>
      </c>
      <c r="D201" s="131" t="s">
        <v>196</v>
      </c>
      <c r="E201" s="132" t="s">
        <v>386</v>
      </c>
      <c r="F201" s="133" t="s">
        <v>387</v>
      </c>
      <c r="G201" s="134" t="s">
        <v>135</v>
      </c>
      <c r="H201" s="135">
        <v>4</v>
      </c>
      <c r="I201" s="151">
        <f t="shared" si="76"/>
        <v>0</v>
      </c>
      <c r="J201" s="152"/>
      <c r="K201" s="151">
        <f t="shared" si="73"/>
        <v>0</v>
      </c>
      <c r="L201" s="151"/>
      <c r="M201" s="151">
        <f t="shared" si="75"/>
        <v>0</v>
      </c>
      <c r="N201" s="133" t="s">
        <v>136</v>
      </c>
      <c r="O201" s="136"/>
      <c r="P201" s="137" t="s">
        <v>1</v>
      </c>
      <c r="Q201" s="125" t="s">
        <v>38</v>
      </c>
      <c r="R201" s="126">
        <f t="shared" si="61"/>
        <v>0</v>
      </c>
      <c r="S201" s="126">
        <f t="shared" si="62"/>
        <v>0</v>
      </c>
      <c r="T201" s="126">
        <f t="shared" si="63"/>
        <v>0</v>
      </c>
      <c r="U201" s="127">
        <v>0</v>
      </c>
      <c r="V201" s="127">
        <f t="shared" si="64"/>
        <v>0</v>
      </c>
      <c r="W201" s="127">
        <v>0</v>
      </c>
      <c r="X201" s="127">
        <f t="shared" si="65"/>
        <v>0</v>
      </c>
      <c r="Y201" s="127">
        <v>0</v>
      </c>
      <c r="Z201" s="128">
        <f t="shared" si="66"/>
        <v>0</v>
      </c>
      <c r="AT201" s="129" t="s">
        <v>199</v>
      </c>
      <c r="AV201" s="129" t="s">
        <v>196</v>
      </c>
      <c r="AW201" s="129" t="s">
        <v>138</v>
      </c>
      <c r="BA201" s="13" t="s">
        <v>129</v>
      </c>
      <c r="BG201" s="130">
        <f t="shared" si="67"/>
        <v>0</v>
      </c>
      <c r="BH201" s="130">
        <f t="shared" si="68"/>
        <v>0</v>
      </c>
      <c r="BI201" s="130">
        <f t="shared" si="69"/>
        <v>0</v>
      </c>
      <c r="BJ201" s="130">
        <f t="shared" si="70"/>
        <v>0</v>
      </c>
      <c r="BK201" s="130">
        <f t="shared" si="71"/>
        <v>0</v>
      </c>
      <c r="BL201" s="13" t="s">
        <v>138</v>
      </c>
      <c r="BM201" s="130">
        <f t="shared" si="72"/>
        <v>0</v>
      </c>
      <c r="BN201" s="13" t="s">
        <v>189</v>
      </c>
      <c r="BO201" s="129" t="s">
        <v>388</v>
      </c>
    </row>
    <row r="202" spans="2:67" s="1" customFormat="1" ht="24" customHeight="1">
      <c r="B202" s="118"/>
      <c r="C202" s="119" t="s">
        <v>389</v>
      </c>
      <c r="D202" s="119" t="s">
        <v>132</v>
      </c>
      <c r="E202" s="120" t="s">
        <v>390</v>
      </c>
      <c r="F202" s="121" t="s">
        <v>391</v>
      </c>
      <c r="G202" s="122" t="s">
        <v>135</v>
      </c>
      <c r="H202" s="123">
        <v>1</v>
      </c>
      <c r="I202" s="150">
        <f t="shared" si="76"/>
        <v>0</v>
      </c>
      <c r="J202" s="150">
        <f>ROUND(0,2)</f>
        <v>0</v>
      </c>
      <c r="K202" s="150">
        <f t="shared" si="73"/>
        <v>0</v>
      </c>
      <c r="L202" s="150">
        <f t="shared" si="74"/>
        <v>0</v>
      </c>
      <c r="M202" s="150">
        <f t="shared" si="75"/>
        <v>0</v>
      </c>
      <c r="N202" s="121" t="s">
        <v>136</v>
      </c>
      <c r="O202" s="24"/>
      <c r="P202" s="124" t="s">
        <v>1</v>
      </c>
      <c r="Q202" s="125" t="s">
        <v>38</v>
      </c>
      <c r="R202" s="126">
        <f t="shared" si="61"/>
        <v>0</v>
      </c>
      <c r="S202" s="126">
        <f t="shared" si="62"/>
        <v>0</v>
      </c>
      <c r="T202" s="126">
        <f t="shared" si="63"/>
        <v>0</v>
      </c>
      <c r="U202" s="127">
        <v>0.84602999999999995</v>
      </c>
      <c r="V202" s="127">
        <f t="shared" si="64"/>
        <v>0.84602999999999995</v>
      </c>
      <c r="W202" s="127">
        <v>0</v>
      </c>
      <c r="X202" s="127">
        <f t="shared" si="65"/>
        <v>0</v>
      </c>
      <c r="Y202" s="127">
        <v>0</v>
      </c>
      <c r="Z202" s="128">
        <f t="shared" si="66"/>
        <v>0</v>
      </c>
      <c r="AT202" s="129" t="s">
        <v>189</v>
      </c>
      <c r="AV202" s="129" t="s">
        <v>132</v>
      </c>
      <c r="AW202" s="129" t="s">
        <v>138</v>
      </c>
      <c r="BA202" s="13" t="s">
        <v>129</v>
      </c>
      <c r="BG202" s="130">
        <f t="shared" si="67"/>
        <v>0</v>
      </c>
      <c r="BH202" s="130">
        <f t="shared" si="68"/>
        <v>0</v>
      </c>
      <c r="BI202" s="130">
        <f t="shared" si="69"/>
        <v>0</v>
      </c>
      <c r="BJ202" s="130">
        <f t="shared" si="70"/>
        <v>0</v>
      </c>
      <c r="BK202" s="130">
        <f t="shared" si="71"/>
        <v>0</v>
      </c>
      <c r="BL202" s="13" t="s">
        <v>138</v>
      </c>
      <c r="BM202" s="130">
        <f t="shared" si="72"/>
        <v>0</v>
      </c>
      <c r="BN202" s="13" t="s">
        <v>189</v>
      </c>
      <c r="BO202" s="129" t="s">
        <v>392</v>
      </c>
    </row>
    <row r="203" spans="2:67" s="1" customFormat="1" ht="60" customHeight="1">
      <c r="B203" s="118"/>
      <c r="C203" s="131" t="s">
        <v>393</v>
      </c>
      <c r="D203" s="131" t="s">
        <v>196</v>
      </c>
      <c r="E203" s="132" t="s">
        <v>394</v>
      </c>
      <c r="F203" s="133" t="s">
        <v>395</v>
      </c>
      <c r="G203" s="134" t="s">
        <v>135</v>
      </c>
      <c r="H203" s="135">
        <v>1</v>
      </c>
      <c r="I203" s="151">
        <f t="shared" si="76"/>
        <v>0</v>
      </c>
      <c r="J203" s="152"/>
      <c r="K203" s="151">
        <f t="shared" si="73"/>
        <v>0</v>
      </c>
      <c r="L203" s="151"/>
      <c r="M203" s="151">
        <f t="shared" si="75"/>
        <v>0</v>
      </c>
      <c r="N203" s="133" t="s">
        <v>136</v>
      </c>
      <c r="O203" s="136"/>
      <c r="P203" s="137" t="s">
        <v>1</v>
      </c>
      <c r="Q203" s="125" t="s">
        <v>38</v>
      </c>
      <c r="R203" s="126">
        <f t="shared" si="61"/>
        <v>0</v>
      </c>
      <c r="S203" s="126">
        <f t="shared" si="62"/>
        <v>0</v>
      </c>
      <c r="T203" s="126">
        <f t="shared" si="63"/>
        <v>0</v>
      </c>
      <c r="U203" s="127">
        <v>0</v>
      </c>
      <c r="V203" s="127">
        <f t="shared" si="64"/>
        <v>0</v>
      </c>
      <c r="W203" s="127">
        <v>7.28E-3</v>
      </c>
      <c r="X203" s="127">
        <f t="shared" si="65"/>
        <v>7.28E-3</v>
      </c>
      <c r="Y203" s="127">
        <v>0</v>
      </c>
      <c r="Z203" s="128">
        <f t="shared" si="66"/>
        <v>0</v>
      </c>
      <c r="AT203" s="129" t="s">
        <v>199</v>
      </c>
      <c r="AV203" s="129" t="s">
        <v>196</v>
      </c>
      <c r="AW203" s="129" t="s">
        <v>138</v>
      </c>
      <c r="BA203" s="13" t="s">
        <v>129</v>
      </c>
      <c r="BG203" s="130">
        <f t="shared" si="67"/>
        <v>0</v>
      </c>
      <c r="BH203" s="130">
        <f t="shared" si="68"/>
        <v>0</v>
      </c>
      <c r="BI203" s="130">
        <f t="shared" si="69"/>
        <v>0</v>
      </c>
      <c r="BJ203" s="130">
        <f t="shared" si="70"/>
        <v>0</v>
      </c>
      <c r="BK203" s="130">
        <f t="shared" si="71"/>
        <v>0</v>
      </c>
      <c r="BL203" s="13" t="s">
        <v>138</v>
      </c>
      <c r="BM203" s="130">
        <f t="shared" si="72"/>
        <v>0</v>
      </c>
      <c r="BN203" s="13" t="s">
        <v>189</v>
      </c>
      <c r="BO203" s="129" t="s">
        <v>396</v>
      </c>
    </row>
    <row r="204" spans="2:67" s="1" customFormat="1" ht="24" customHeight="1">
      <c r="B204" s="118"/>
      <c r="C204" s="131" t="s">
        <v>397</v>
      </c>
      <c r="D204" s="131" t="s">
        <v>196</v>
      </c>
      <c r="E204" s="132" t="s">
        <v>398</v>
      </c>
      <c r="F204" s="133" t="s">
        <v>399</v>
      </c>
      <c r="G204" s="134" t="s">
        <v>135</v>
      </c>
      <c r="H204" s="135">
        <v>1</v>
      </c>
      <c r="I204" s="151">
        <f t="shared" si="76"/>
        <v>0</v>
      </c>
      <c r="J204" s="152"/>
      <c r="K204" s="151">
        <f t="shared" si="73"/>
        <v>0</v>
      </c>
      <c r="L204" s="151"/>
      <c r="M204" s="151">
        <f t="shared" si="75"/>
        <v>0</v>
      </c>
      <c r="N204" s="133" t="s">
        <v>136</v>
      </c>
      <c r="O204" s="136"/>
      <c r="P204" s="137" t="s">
        <v>1</v>
      </c>
      <c r="Q204" s="125" t="s">
        <v>38</v>
      </c>
      <c r="R204" s="126">
        <f t="shared" si="61"/>
        <v>0</v>
      </c>
      <c r="S204" s="126">
        <f t="shared" si="62"/>
        <v>0</v>
      </c>
      <c r="T204" s="126">
        <f t="shared" si="63"/>
        <v>0</v>
      </c>
      <c r="U204" s="127">
        <v>0</v>
      </c>
      <c r="V204" s="127">
        <f t="shared" si="64"/>
        <v>0</v>
      </c>
      <c r="W204" s="127">
        <v>2.0000000000000001E-4</v>
      </c>
      <c r="X204" s="127">
        <f t="shared" si="65"/>
        <v>2.0000000000000001E-4</v>
      </c>
      <c r="Y204" s="127">
        <v>0</v>
      </c>
      <c r="Z204" s="128">
        <f t="shared" si="66"/>
        <v>0</v>
      </c>
      <c r="AT204" s="129" t="s">
        <v>199</v>
      </c>
      <c r="AV204" s="129" t="s">
        <v>196</v>
      </c>
      <c r="AW204" s="129" t="s">
        <v>138</v>
      </c>
      <c r="BA204" s="13" t="s">
        <v>129</v>
      </c>
      <c r="BG204" s="130">
        <f t="shared" si="67"/>
        <v>0</v>
      </c>
      <c r="BH204" s="130">
        <f t="shared" si="68"/>
        <v>0</v>
      </c>
      <c r="BI204" s="130">
        <f t="shared" si="69"/>
        <v>0</v>
      </c>
      <c r="BJ204" s="130">
        <f t="shared" si="70"/>
        <v>0</v>
      </c>
      <c r="BK204" s="130">
        <f t="shared" si="71"/>
        <v>0</v>
      </c>
      <c r="BL204" s="13" t="s">
        <v>138</v>
      </c>
      <c r="BM204" s="130">
        <f t="shared" si="72"/>
        <v>0</v>
      </c>
      <c r="BN204" s="13" t="s">
        <v>189</v>
      </c>
      <c r="BO204" s="129" t="s">
        <v>400</v>
      </c>
    </row>
    <row r="205" spans="2:67" s="1" customFormat="1" ht="24" customHeight="1">
      <c r="B205" s="118"/>
      <c r="C205" s="119" t="s">
        <v>401</v>
      </c>
      <c r="D205" s="119" t="s">
        <v>132</v>
      </c>
      <c r="E205" s="120" t="s">
        <v>402</v>
      </c>
      <c r="F205" s="121" t="s">
        <v>403</v>
      </c>
      <c r="G205" s="122" t="s">
        <v>135</v>
      </c>
      <c r="H205" s="123">
        <v>1</v>
      </c>
      <c r="I205" s="150">
        <f t="shared" si="76"/>
        <v>0</v>
      </c>
      <c r="J205" s="150">
        <f>ROUND(0,2)</f>
        <v>0</v>
      </c>
      <c r="K205" s="150">
        <f t="shared" si="73"/>
        <v>0</v>
      </c>
      <c r="L205" s="150">
        <f t="shared" si="74"/>
        <v>0</v>
      </c>
      <c r="M205" s="150">
        <f t="shared" si="75"/>
        <v>0</v>
      </c>
      <c r="N205" s="121" t="s">
        <v>1</v>
      </c>
      <c r="O205" s="24"/>
      <c r="P205" s="124" t="s">
        <v>1</v>
      </c>
      <c r="Q205" s="125" t="s">
        <v>38</v>
      </c>
      <c r="R205" s="126">
        <f t="shared" si="61"/>
        <v>0</v>
      </c>
      <c r="S205" s="126">
        <f t="shared" si="62"/>
        <v>0</v>
      </c>
      <c r="T205" s="126">
        <f t="shared" si="63"/>
        <v>0</v>
      </c>
      <c r="U205" s="127">
        <v>0.72399999999999998</v>
      </c>
      <c r="V205" s="127">
        <f t="shared" si="64"/>
        <v>0.72399999999999998</v>
      </c>
      <c r="W205" s="127">
        <v>0</v>
      </c>
      <c r="X205" s="127">
        <f t="shared" si="65"/>
        <v>0</v>
      </c>
      <c r="Y205" s="127">
        <v>0</v>
      </c>
      <c r="Z205" s="128">
        <f t="shared" si="66"/>
        <v>0</v>
      </c>
      <c r="AT205" s="129" t="s">
        <v>189</v>
      </c>
      <c r="AV205" s="129" t="s">
        <v>132</v>
      </c>
      <c r="AW205" s="129" t="s">
        <v>138</v>
      </c>
      <c r="BA205" s="13" t="s">
        <v>129</v>
      </c>
      <c r="BG205" s="130">
        <f t="shared" si="67"/>
        <v>0</v>
      </c>
      <c r="BH205" s="130">
        <f t="shared" si="68"/>
        <v>0</v>
      </c>
      <c r="BI205" s="130">
        <f t="shared" si="69"/>
        <v>0</v>
      </c>
      <c r="BJ205" s="130">
        <f t="shared" si="70"/>
        <v>0</v>
      </c>
      <c r="BK205" s="130">
        <f t="shared" si="71"/>
        <v>0</v>
      </c>
      <c r="BL205" s="13" t="s">
        <v>138</v>
      </c>
      <c r="BM205" s="130">
        <f t="shared" si="72"/>
        <v>0</v>
      </c>
      <c r="BN205" s="13" t="s">
        <v>189</v>
      </c>
      <c r="BO205" s="129" t="s">
        <v>404</v>
      </c>
    </row>
    <row r="206" spans="2:67" s="1" customFormat="1" ht="24" customHeight="1">
      <c r="B206" s="118"/>
      <c r="C206" s="131" t="s">
        <v>405</v>
      </c>
      <c r="D206" s="131" t="s">
        <v>196</v>
      </c>
      <c r="E206" s="132" t="s">
        <v>406</v>
      </c>
      <c r="F206" s="133" t="s">
        <v>407</v>
      </c>
      <c r="G206" s="134" t="s">
        <v>135</v>
      </c>
      <c r="H206" s="135">
        <v>1</v>
      </c>
      <c r="I206" s="151">
        <f t="shared" si="76"/>
        <v>0</v>
      </c>
      <c r="J206" s="152"/>
      <c r="K206" s="151">
        <f t="shared" si="73"/>
        <v>0</v>
      </c>
      <c r="L206" s="151"/>
      <c r="M206" s="151">
        <f t="shared" si="75"/>
        <v>0</v>
      </c>
      <c r="N206" s="133" t="s">
        <v>1</v>
      </c>
      <c r="O206" s="136"/>
      <c r="P206" s="137" t="s">
        <v>1</v>
      </c>
      <c r="Q206" s="125" t="s">
        <v>38</v>
      </c>
      <c r="R206" s="126">
        <f t="shared" si="61"/>
        <v>0</v>
      </c>
      <c r="S206" s="126">
        <f t="shared" si="62"/>
        <v>0</v>
      </c>
      <c r="T206" s="126">
        <f t="shared" si="63"/>
        <v>0</v>
      </c>
      <c r="U206" s="127">
        <v>0</v>
      </c>
      <c r="V206" s="127">
        <f t="shared" si="64"/>
        <v>0</v>
      </c>
      <c r="W206" s="127">
        <v>2.7E-2</v>
      </c>
      <c r="X206" s="127">
        <f t="shared" si="65"/>
        <v>2.7E-2</v>
      </c>
      <c r="Y206" s="127">
        <v>0</v>
      </c>
      <c r="Z206" s="128">
        <f t="shared" si="66"/>
        <v>0</v>
      </c>
      <c r="AT206" s="129" t="s">
        <v>408</v>
      </c>
      <c r="AV206" s="129" t="s">
        <v>196</v>
      </c>
      <c r="AW206" s="129" t="s">
        <v>138</v>
      </c>
      <c r="BA206" s="13" t="s">
        <v>129</v>
      </c>
      <c r="BG206" s="130">
        <f t="shared" si="67"/>
        <v>0</v>
      </c>
      <c r="BH206" s="130">
        <f t="shared" si="68"/>
        <v>0</v>
      </c>
      <c r="BI206" s="130">
        <f t="shared" si="69"/>
        <v>0</v>
      </c>
      <c r="BJ206" s="130">
        <f t="shared" si="70"/>
        <v>0</v>
      </c>
      <c r="BK206" s="130">
        <f t="shared" si="71"/>
        <v>0</v>
      </c>
      <c r="BL206" s="13" t="s">
        <v>138</v>
      </c>
      <c r="BM206" s="130">
        <f t="shared" si="72"/>
        <v>0</v>
      </c>
      <c r="BN206" s="13" t="s">
        <v>408</v>
      </c>
      <c r="BO206" s="129" t="s">
        <v>409</v>
      </c>
    </row>
    <row r="207" spans="2:67" s="1" customFormat="1" ht="24" customHeight="1">
      <c r="B207" s="118"/>
      <c r="C207" s="119" t="s">
        <v>410</v>
      </c>
      <c r="D207" s="119" t="s">
        <v>132</v>
      </c>
      <c r="E207" s="120" t="s">
        <v>411</v>
      </c>
      <c r="F207" s="121" t="s">
        <v>412</v>
      </c>
      <c r="G207" s="122" t="s">
        <v>161</v>
      </c>
      <c r="H207" s="123">
        <v>1.3220000000000001</v>
      </c>
      <c r="I207" s="150">
        <f t="shared" si="76"/>
        <v>0</v>
      </c>
      <c r="J207" s="150">
        <f>ROUND(0,2)</f>
        <v>0</v>
      </c>
      <c r="K207" s="150">
        <f t="shared" si="73"/>
        <v>0</v>
      </c>
      <c r="L207" s="150">
        <f t="shared" si="74"/>
        <v>0</v>
      </c>
      <c r="M207" s="150">
        <f t="shared" si="75"/>
        <v>0</v>
      </c>
      <c r="N207" s="121" t="s">
        <v>136</v>
      </c>
      <c r="O207" s="24"/>
      <c r="P207" s="124" t="s">
        <v>1</v>
      </c>
      <c r="Q207" s="125" t="s">
        <v>38</v>
      </c>
      <c r="R207" s="126">
        <f t="shared" si="61"/>
        <v>0</v>
      </c>
      <c r="S207" s="126">
        <f t="shared" si="62"/>
        <v>0</v>
      </c>
      <c r="T207" s="126">
        <f t="shared" si="63"/>
        <v>0</v>
      </c>
      <c r="U207" s="127">
        <v>3.8410000000000002</v>
      </c>
      <c r="V207" s="127">
        <f t="shared" si="64"/>
        <v>5.0778020000000001</v>
      </c>
      <c r="W207" s="127">
        <v>0</v>
      </c>
      <c r="X207" s="127">
        <f t="shared" si="65"/>
        <v>0</v>
      </c>
      <c r="Y207" s="127">
        <v>0</v>
      </c>
      <c r="Z207" s="128">
        <f t="shared" si="66"/>
        <v>0</v>
      </c>
      <c r="AT207" s="129" t="s">
        <v>189</v>
      </c>
      <c r="AV207" s="129" t="s">
        <v>132</v>
      </c>
      <c r="AW207" s="129" t="s">
        <v>138</v>
      </c>
      <c r="BA207" s="13" t="s">
        <v>129</v>
      </c>
      <c r="BG207" s="130">
        <f t="shared" si="67"/>
        <v>0</v>
      </c>
      <c r="BH207" s="130">
        <f t="shared" si="68"/>
        <v>0</v>
      </c>
      <c r="BI207" s="130">
        <f t="shared" si="69"/>
        <v>0</v>
      </c>
      <c r="BJ207" s="130">
        <f t="shared" si="70"/>
        <v>0</v>
      </c>
      <c r="BK207" s="130">
        <f t="shared" si="71"/>
        <v>0</v>
      </c>
      <c r="BL207" s="13" t="s">
        <v>138</v>
      </c>
      <c r="BM207" s="130">
        <f t="shared" si="72"/>
        <v>0</v>
      </c>
      <c r="BN207" s="13" t="s">
        <v>189</v>
      </c>
      <c r="BO207" s="129" t="s">
        <v>413</v>
      </c>
    </row>
    <row r="208" spans="2:67" s="1" customFormat="1" ht="16.5" customHeight="1">
      <c r="B208" s="118"/>
      <c r="C208" s="119" t="s">
        <v>414</v>
      </c>
      <c r="D208" s="119" t="s">
        <v>132</v>
      </c>
      <c r="E208" s="120" t="s">
        <v>415</v>
      </c>
      <c r="F208" s="121" t="s">
        <v>416</v>
      </c>
      <c r="G208" s="122" t="s">
        <v>161</v>
      </c>
      <c r="H208" s="123">
        <v>0.45400000000000001</v>
      </c>
      <c r="I208" s="150">
        <f t="shared" si="76"/>
        <v>0</v>
      </c>
      <c r="J208" s="150">
        <f>ROUND(0,2)</f>
        <v>0</v>
      </c>
      <c r="K208" s="150">
        <f t="shared" si="73"/>
        <v>0</v>
      </c>
      <c r="L208" s="150">
        <f t="shared" si="74"/>
        <v>0</v>
      </c>
      <c r="M208" s="150">
        <f t="shared" si="75"/>
        <v>0</v>
      </c>
      <c r="N208" s="121" t="s">
        <v>136</v>
      </c>
      <c r="O208" s="24"/>
      <c r="P208" s="124" t="s">
        <v>1</v>
      </c>
      <c r="Q208" s="125" t="s">
        <v>38</v>
      </c>
      <c r="R208" s="126">
        <f t="shared" si="61"/>
        <v>0</v>
      </c>
      <c r="S208" s="126">
        <f t="shared" si="62"/>
        <v>0</v>
      </c>
      <c r="T208" s="126">
        <f t="shared" si="63"/>
        <v>0</v>
      </c>
      <c r="U208" s="127">
        <v>3.8410000000000002</v>
      </c>
      <c r="V208" s="127">
        <f t="shared" si="64"/>
        <v>1.7438140000000002</v>
      </c>
      <c r="W208" s="127">
        <v>0</v>
      </c>
      <c r="X208" s="127">
        <f t="shared" si="65"/>
        <v>0</v>
      </c>
      <c r="Y208" s="127">
        <v>0</v>
      </c>
      <c r="Z208" s="128">
        <f t="shared" si="66"/>
        <v>0</v>
      </c>
      <c r="AT208" s="129" t="s">
        <v>189</v>
      </c>
      <c r="AV208" s="129" t="s">
        <v>132</v>
      </c>
      <c r="AW208" s="129" t="s">
        <v>138</v>
      </c>
      <c r="BA208" s="13" t="s">
        <v>129</v>
      </c>
      <c r="BG208" s="130">
        <f t="shared" si="67"/>
        <v>0</v>
      </c>
      <c r="BH208" s="130">
        <f t="shared" si="68"/>
        <v>0</v>
      </c>
      <c r="BI208" s="130">
        <f t="shared" si="69"/>
        <v>0</v>
      </c>
      <c r="BJ208" s="130">
        <f t="shared" si="70"/>
        <v>0</v>
      </c>
      <c r="BK208" s="130">
        <f t="shared" si="71"/>
        <v>0</v>
      </c>
      <c r="BL208" s="13" t="s">
        <v>138</v>
      </c>
      <c r="BM208" s="130">
        <f t="shared" si="72"/>
        <v>0</v>
      </c>
      <c r="BN208" s="13" t="s">
        <v>189</v>
      </c>
      <c r="BO208" s="129" t="s">
        <v>417</v>
      </c>
    </row>
    <row r="209" spans="2:67" s="11" customFormat="1" ht="22.9" customHeight="1">
      <c r="B209" s="108"/>
      <c r="D209" s="109" t="s">
        <v>73</v>
      </c>
      <c r="E209" s="117" t="s">
        <v>418</v>
      </c>
      <c r="F209" s="117" t="s">
        <v>419</v>
      </c>
      <c r="J209" s="148"/>
      <c r="K209" s="149">
        <f t="shared" ref="K209:L209" si="77">ROUND(SUM(K210:K221),2)</f>
        <v>0</v>
      </c>
      <c r="L209" s="149">
        <f t="shared" si="77"/>
        <v>0</v>
      </c>
      <c r="M209" s="149">
        <f>ROUND(SUM(M210:M221),2)</f>
        <v>0</v>
      </c>
      <c r="O209" s="108"/>
      <c r="P209" s="111"/>
      <c r="Q209" s="112"/>
      <c r="R209" s="112"/>
      <c r="S209" s="113">
        <f>SUM(S210:S221)</f>
        <v>0</v>
      </c>
      <c r="T209" s="113">
        <f>SUM(T210:T221)</f>
        <v>0</v>
      </c>
      <c r="U209" s="112"/>
      <c r="V209" s="114">
        <f>SUM(V210:V221)</f>
        <v>178.48190699999998</v>
      </c>
      <c r="W209" s="112"/>
      <c r="X209" s="114">
        <f>SUM(X210:X221)</f>
        <v>0.49123999999999995</v>
      </c>
      <c r="Y209" s="112"/>
      <c r="Z209" s="115">
        <f>SUM(Z210:Z221)</f>
        <v>1.21245</v>
      </c>
      <c r="AT209" s="109" t="s">
        <v>138</v>
      </c>
      <c r="AV209" s="116" t="s">
        <v>73</v>
      </c>
      <c r="AW209" s="116" t="s">
        <v>79</v>
      </c>
      <c r="BA209" s="109" t="s">
        <v>129</v>
      </c>
      <c r="BM209" s="154">
        <f>SUM(BM210:BM221,2)</f>
        <v>2</v>
      </c>
    </row>
    <row r="210" spans="2:67" s="1" customFormat="1" ht="24" customHeight="1">
      <c r="B210" s="118"/>
      <c r="C210" s="119" t="s">
        <v>420</v>
      </c>
      <c r="D210" s="119" t="s">
        <v>132</v>
      </c>
      <c r="E210" s="120" t="s">
        <v>421</v>
      </c>
      <c r="F210" s="121" t="s">
        <v>422</v>
      </c>
      <c r="G210" s="122" t="s">
        <v>157</v>
      </c>
      <c r="H210" s="123">
        <v>350</v>
      </c>
      <c r="I210" s="150">
        <f>ROUND(0,2)</f>
        <v>0</v>
      </c>
      <c r="J210" s="150">
        <f>ROUND(0,2)</f>
        <v>0</v>
      </c>
      <c r="K210" s="150">
        <f>ROUND(I210*H210,2)</f>
        <v>0</v>
      </c>
      <c r="L210" s="150">
        <f>ROUND(J210*H210,2)</f>
        <v>0</v>
      </c>
      <c r="M210" s="150">
        <f>ROUND(K210+L210,2)</f>
        <v>0</v>
      </c>
      <c r="N210" s="121" t="s">
        <v>136</v>
      </c>
      <c r="O210" s="24"/>
      <c r="P210" s="124" t="s">
        <v>1</v>
      </c>
      <c r="Q210" s="125" t="s">
        <v>38</v>
      </c>
      <c r="R210" s="126">
        <f t="shared" ref="R210:R221" si="78">I210+J210</f>
        <v>0</v>
      </c>
      <c r="S210" s="126">
        <f t="shared" ref="S210:S221" si="79">ROUND(I210*H210,3)</f>
        <v>0</v>
      </c>
      <c r="T210" s="126">
        <f t="shared" ref="T210:T221" si="80">ROUND(J210*H210,3)</f>
        <v>0</v>
      </c>
      <c r="U210" s="127">
        <v>7.8079999999999997E-2</v>
      </c>
      <c r="V210" s="127">
        <f t="shared" ref="V210:V221" si="81">U210*H210</f>
        <v>27.327999999999999</v>
      </c>
      <c r="W210" s="127">
        <v>4.0000000000000003E-5</v>
      </c>
      <c r="X210" s="127">
        <f t="shared" ref="X210:X221" si="82">W210*H210</f>
        <v>1.4E-2</v>
      </c>
      <c r="Y210" s="127">
        <v>2.5400000000000002E-3</v>
      </c>
      <c r="Z210" s="128">
        <f t="shared" ref="Z210:Z221" si="83">Y210*H210</f>
        <v>0.88900000000000001</v>
      </c>
      <c r="AT210" s="129" t="s">
        <v>189</v>
      </c>
      <c r="AV210" s="129" t="s">
        <v>132</v>
      </c>
      <c r="AW210" s="129" t="s">
        <v>138</v>
      </c>
      <c r="BA210" s="13" t="s">
        <v>129</v>
      </c>
      <c r="BG210" s="130">
        <f t="shared" ref="BG210:BG221" si="84">IF(Q210="základná",M210,0)</f>
        <v>0</v>
      </c>
      <c r="BH210" s="130">
        <f t="shared" ref="BH210:BH221" si="85">IF(Q210="znížená",M210,0)</f>
        <v>0</v>
      </c>
      <c r="BI210" s="130">
        <f t="shared" ref="BI210:BI221" si="86">IF(Q210="zákl. prenesená",M210,0)</f>
        <v>0</v>
      </c>
      <c r="BJ210" s="130">
        <f t="shared" ref="BJ210:BJ221" si="87">IF(Q210="zníž. prenesená",M210,0)</f>
        <v>0</v>
      </c>
      <c r="BK210" s="130">
        <f t="shared" ref="BK210:BK221" si="88">IF(Q210="nulová",M210,0)</f>
        <v>0</v>
      </c>
      <c r="BL210" s="13" t="s">
        <v>138</v>
      </c>
      <c r="BM210" s="130">
        <f t="shared" ref="BM210:BM221" si="89">ROUND(R210*H210,2)</f>
        <v>0</v>
      </c>
      <c r="BN210" s="13" t="s">
        <v>189</v>
      </c>
      <c r="BO210" s="129" t="s">
        <v>423</v>
      </c>
    </row>
    <row r="211" spans="2:67" s="1" customFormat="1" ht="24" customHeight="1">
      <c r="B211" s="118"/>
      <c r="C211" s="119" t="s">
        <v>424</v>
      </c>
      <c r="D211" s="119" t="s">
        <v>132</v>
      </c>
      <c r="E211" s="120" t="s">
        <v>425</v>
      </c>
      <c r="F211" s="121" t="s">
        <v>426</v>
      </c>
      <c r="G211" s="122" t="s">
        <v>157</v>
      </c>
      <c r="H211" s="123">
        <v>60</v>
      </c>
      <c r="I211" s="150">
        <f t="shared" ref="I211:J221" si="90">ROUND(0,2)</f>
        <v>0</v>
      </c>
      <c r="J211" s="150">
        <f t="shared" si="90"/>
        <v>0</v>
      </c>
      <c r="K211" s="150">
        <f t="shared" ref="K211:K221" si="91">ROUND(I211*H211,2)</f>
        <v>0</v>
      </c>
      <c r="L211" s="150">
        <f t="shared" ref="L211:L221" si="92">ROUND(J211*H211,2)</f>
        <v>0</v>
      </c>
      <c r="M211" s="150">
        <f t="shared" ref="M211:M221" si="93">ROUND(K211+L211,2)</f>
        <v>0</v>
      </c>
      <c r="N211" s="121" t="s">
        <v>136</v>
      </c>
      <c r="O211" s="24"/>
      <c r="P211" s="124" t="s">
        <v>1</v>
      </c>
      <c r="Q211" s="125" t="s">
        <v>38</v>
      </c>
      <c r="R211" s="126">
        <f t="shared" si="78"/>
        <v>0</v>
      </c>
      <c r="S211" s="126">
        <f t="shared" si="79"/>
        <v>0</v>
      </c>
      <c r="T211" s="126">
        <f t="shared" si="80"/>
        <v>0</v>
      </c>
      <c r="U211" s="127">
        <v>0.1191</v>
      </c>
      <c r="V211" s="127">
        <f t="shared" si="81"/>
        <v>7.1459999999999999</v>
      </c>
      <c r="W211" s="127">
        <v>5.0000000000000002E-5</v>
      </c>
      <c r="X211" s="127">
        <f t="shared" si="82"/>
        <v>3.0000000000000001E-3</v>
      </c>
      <c r="Y211" s="127">
        <v>4.7299999999999998E-3</v>
      </c>
      <c r="Z211" s="128">
        <f t="shared" si="83"/>
        <v>0.2838</v>
      </c>
      <c r="AT211" s="129" t="s">
        <v>189</v>
      </c>
      <c r="AV211" s="129" t="s">
        <v>132</v>
      </c>
      <c r="AW211" s="129" t="s">
        <v>138</v>
      </c>
      <c r="BA211" s="13" t="s">
        <v>129</v>
      </c>
      <c r="BG211" s="130">
        <f t="shared" si="84"/>
        <v>0</v>
      </c>
      <c r="BH211" s="130">
        <f t="shared" si="85"/>
        <v>0</v>
      </c>
      <c r="BI211" s="130">
        <f t="shared" si="86"/>
        <v>0</v>
      </c>
      <c r="BJ211" s="130">
        <f t="shared" si="87"/>
        <v>0</v>
      </c>
      <c r="BK211" s="130">
        <f t="shared" si="88"/>
        <v>0</v>
      </c>
      <c r="BL211" s="13" t="s">
        <v>138</v>
      </c>
      <c r="BM211" s="130">
        <f t="shared" si="89"/>
        <v>0</v>
      </c>
      <c r="BN211" s="13" t="s">
        <v>189</v>
      </c>
      <c r="BO211" s="129" t="s">
        <v>427</v>
      </c>
    </row>
    <row r="212" spans="2:67" s="1" customFormat="1" ht="24" customHeight="1">
      <c r="B212" s="118"/>
      <c r="C212" s="119" t="s">
        <v>428</v>
      </c>
      <c r="D212" s="119" t="s">
        <v>132</v>
      </c>
      <c r="E212" s="120" t="s">
        <v>429</v>
      </c>
      <c r="F212" s="121" t="s">
        <v>430</v>
      </c>
      <c r="G212" s="122" t="s">
        <v>135</v>
      </c>
      <c r="H212" s="123">
        <v>40</v>
      </c>
      <c r="I212" s="150">
        <f t="shared" si="90"/>
        <v>0</v>
      </c>
      <c r="J212" s="150">
        <f t="shared" si="90"/>
        <v>0</v>
      </c>
      <c r="K212" s="150">
        <f t="shared" si="91"/>
        <v>0</v>
      </c>
      <c r="L212" s="150">
        <f t="shared" si="92"/>
        <v>0</v>
      </c>
      <c r="M212" s="150">
        <f t="shared" si="93"/>
        <v>0</v>
      </c>
      <c r="N212" s="121" t="s">
        <v>136</v>
      </c>
      <c r="O212" s="24"/>
      <c r="P212" s="124" t="s">
        <v>1</v>
      </c>
      <c r="Q212" s="125" t="s">
        <v>38</v>
      </c>
      <c r="R212" s="126">
        <f t="shared" si="78"/>
        <v>0</v>
      </c>
      <c r="S212" s="126">
        <f t="shared" si="79"/>
        <v>0</v>
      </c>
      <c r="T212" s="126">
        <f t="shared" si="80"/>
        <v>0</v>
      </c>
      <c r="U212" s="127">
        <v>5.0000000000000001E-3</v>
      </c>
      <c r="V212" s="127">
        <f t="shared" si="81"/>
        <v>0.2</v>
      </c>
      <c r="W212" s="127">
        <v>0</v>
      </c>
      <c r="X212" s="127">
        <f t="shared" si="82"/>
        <v>0</v>
      </c>
      <c r="Y212" s="127">
        <v>7.2000000000000005E-4</v>
      </c>
      <c r="Z212" s="128">
        <f t="shared" si="83"/>
        <v>2.8800000000000003E-2</v>
      </c>
      <c r="AT212" s="129" t="s">
        <v>189</v>
      </c>
      <c r="AV212" s="129" t="s">
        <v>132</v>
      </c>
      <c r="AW212" s="129" t="s">
        <v>138</v>
      </c>
      <c r="BA212" s="13" t="s">
        <v>129</v>
      </c>
      <c r="BG212" s="130">
        <f t="shared" si="84"/>
        <v>0</v>
      </c>
      <c r="BH212" s="130">
        <f t="shared" si="85"/>
        <v>0</v>
      </c>
      <c r="BI212" s="130">
        <f t="shared" si="86"/>
        <v>0</v>
      </c>
      <c r="BJ212" s="130">
        <f t="shared" si="87"/>
        <v>0</v>
      </c>
      <c r="BK212" s="130">
        <f t="shared" si="88"/>
        <v>0</v>
      </c>
      <c r="BL212" s="13" t="s">
        <v>138</v>
      </c>
      <c r="BM212" s="130">
        <f t="shared" si="89"/>
        <v>0</v>
      </c>
      <c r="BN212" s="13" t="s">
        <v>189</v>
      </c>
      <c r="BO212" s="129" t="s">
        <v>431</v>
      </c>
    </row>
    <row r="213" spans="2:67" s="1" customFormat="1" ht="24" customHeight="1">
      <c r="B213" s="118"/>
      <c r="C213" s="119" t="s">
        <v>432</v>
      </c>
      <c r="D213" s="119" t="s">
        <v>132</v>
      </c>
      <c r="E213" s="120" t="s">
        <v>433</v>
      </c>
      <c r="F213" s="121" t="s">
        <v>434</v>
      </c>
      <c r="G213" s="122" t="s">
        <v>135</v>
      </c>
      <c r="H213" s="123">
        <v>2</v>
      </c>
      <c r="I213" s="150">
        <f t="shared" si="90"/>
        <v>0</v>
      </c>
      <c r="J213" s="150">
        <f t="shared" si="90"/>
        <v>0</v>
      </c>
      <c r="K213" s="150">
        <f t="shared" si="91"/>
        <v>0</v>
      </c>
      <c r="L213" s="150">
        <f t="shared" si="92"/>
        <v>0</v>
      </c>
      <c r="M213" s="150">
        <f t="shared" si="93"/>
        <v>0</v>
      </c>
      <c r="N213" s="121" t="s">
        <v>136</v>
      </c>
      <c r="O213" s="24"/>
      <c r="P213" s="124" t="s">
        <v>1</v>
      </c>
      <c r="Q213" s="125" t="s">
        <v>38</v>
      </c>
      <c r="R213" s="126">
        <f t="shared" si="78"/>
        <v>0</v>
      </c>
      <c r="S213" s="126">
        <f t="shared" si="79"/>
        <v>0</v>
      </c>
      <c r="T213" s="126">
        <f t="shared" si="80"/>
        <v>0</v>
      </c>
      <c r="U213" s="127">
        <v>0.22431000000000001</v>
      </c>
      <c r="V213" s="127">
        <f t="shared" si="81"/>
        <v>0.44862000000000002</v>
      </c>
      <c r="W213" s="127">
        <v>5.2999999999999998E-4</v>
      </c>
      <c r="X213" s="127">
        <f t="shared" si="82"/>
        <v>1.06E-3</v>
      </c>
      <c r="Y213" s="127">
        <v>0</v>
      </c>
      <c r="Z213" s="128">
        <f t="shared" si="83"/>
        <v>0</v>
      </c>
      <c r="AT213" s="129" t="s">
        <v>189</v>
      </c>
      <c r="AV213" s="129" t="s">
        <v>132</v>
      </c>
      <c r="AW213" s="129" t="s">
        <v>138</v>
      </c>
      <c r="BA213" s="13" t="s">
        <v>129</v>
      </c>
      <c r="BG213" s="130">
        <f t="shared" si="84"/>
        <v>0</v>
      </c>
      <c r="BH213" s="130">
        <f t="shared" si="85"/>
        <v>0</v>
      </c>
      <c r="BI213" s="130">
        <f t="shared" si="86"/>
        <v>0</v>
      </c>
      <c r="BJ213" s="130">
        <f t="shared" si="87"/>
        <v>0</v>
      </c>
      <c r="BK213" s="130">
        <f t="shared" si="88"/>
        <v>0</v>
      </c>
      <c r="BL213" s="13" t="s">
        <v>138</v>
      </c>
      <c r="BM213" s="130">
        <f t="shared" si="89"/>
        <v>0</v>
      </c>
      <c r="BN213" s="13" t="s">
        <v>189</v>
      </c>
      <c r="BO213" s="129" t="s">
        <v>435</v>
      </c>
    </row>
    <row r="214" spans="2:67" s="1" customFormat="1" ht="24" customHeight="1">
      <c r="B214" s="118"/>
      <c r="C214" s="119" t="s">
        <v>436</v>
      </c>
      <c r="D214" s="119" t="s">
        <v>132</v>
      </c>
      <c r="E214" s="120" t="s">
        <v>437</v>
      </c>
      <c r="F214" s="121" t="s">
        <v>438</v>
      </c>
      <c r="G214" s="122" t="s">
        <v>135</v>
      </c>
      <c r="H214" s="123">
        <v>35</v>
      </c>
      <c r="I214" s="150">
        <f t="shared" si="90"/>
        <v>0</v>
      </c>
      <c r="J214" s="150">
        <f t="shared" si="90"/>
        <v>0</v>
      </c>
      <c r="K214" s="150">
        <f t="shared" si="91"/>
        <v>0</v>
      </c>
      <c r="L214" s="150">
        <f t="shared" si="92"/>
        <v>0</v>
      </c>
      <c r="M214" s="150">
        <f t="shared" si="93"/>
        <v>0</v>
      </c>
      <c r="N214" s="121" t="s">
        <v>136</v>
      </c>
      <c r="O214" s="24"/>
      <c r="P214" s="124" t="s">
        <v>1</v>
      </c>
      <c r="Q214" s="125" t="s">
        <v>38</v>
      </c>
      <c r="R214" s="126">
        <f t="shared" si="78"/>
        <v>0</v>
      </c>
      <c r="S214" s="126">
        <f t="shared" si="79"/>
        <v>0</v>
      </c>
      <c r="T214" s="126">
        <f t="shared" si="80"/>
        <v>0</v>
      </c>
      <c r="U214" s="127">
        <v>5.0000000000000001E-3</v>
      </c>
      <c r="V214" s="127">
        <f t="shared" si="81"/>
        <v>0.17500000000000002</v>
      </c>
      <c r="W214" s="127">
        <v>0</v>
      </c>
      <c r="X214" s="127">
        <f t="shared" si="82"/>
        <v>0</v>
      </c>
      <c r="Y214" s="127">
        <v>3.1E-4</v>
      </c>
      <c r="Z214" s="128">
        <f t="shared" si="83"/>
        <v>1.085E-2</v>
      </c>
      <c r="AT214" s="129" t="s">
        <v>189</v>
      </c>
      <c r="AV214" s="129" t="s">
        <v>132</v>
      </c>
      <c r="AW214" s="129" t="s">
        <v>138</v>
      </c>
      <c r="BA214" s="13" t="s">
        <v>129</v>
      </c>
      <c r="BG214" s="130">
        <f t="shared" si="84"/>
        <v>0</v>
      </c>
      <c r="BH214" s="130">
        <f t="shared" si="85"/>
        <v>0</v>
      </c>
      <c r="BI214" s="130">
        <f t="shared" si="86"/>
        <v>0</v>
      </c>
      <c r="BJ214" s="130">
        <f t="shared" si="87"/>
        <v>0</v>
      </c>
      <c r="BK214" s="130">
        <f t="shared" si="88"/>
        <v>0</v>
      </c>
      <c r="BL214" s="13" t="s">
        <v>138</v>
      </c>
      <c r="BM214" s="130">
        <f t="shared" si="89"/>
        <v>0</v>
      </c>
      <c r="BN214" s="13" t="s">
        <v>189</v>
      </c>
      <c r="BO214" s="129" t="s">
        <v>439</v>
      </c>
    </row>
    <row r="215" spans="2:67" s="1" customFormat="1" ht="16.5" customHeight="1">
      <c r="B215" s="118"/>
      <c r="C215" s="119" t="s">
        <v>440</v>
      </c>
      <c r="D215" s="119" t="s">
        <v>132</v>
      </c>
      <c r="E215" s="120" t="s">
        <v>441</v>
      </c>
      <c r="F215" s="121" t="s">
        <v>442</v>
      </c>
      <c r="G215" s="122" t="s">
        <v>157</v>
      </c>
      <c r="H215" s="123">
        <v>250</v>
      </c>
      <c r="I215" s="150">
        <f t="shared" si="90"/>
        <v>0</v>
      </c>
      <c r="J215" s="150">
        <f t="shared" si="90"/>
        <v>0</v>
      </c>
      <c r="K215" s="150">
        <f t="shared" si="91"/>
        <v>0</v>
      </c>
      <c r="L215" s="150">
        <f t="shared" si="92"/>
        <v>0</v>
      </c>
      <c r="M215" s="150">
        <f t="shared" si="93"/>
        <v>0</v>
      </c>
      <c r="N215" s="121" t="s">
        <v>170</v>
      </c>
      <c r="O215" s="24"/>
      <c r="P215" s="124" t="s">
        <v>1</v>
      </c>
      <c r="Q215" s="125" t="s">
        <v>38</v>
      </c>
      <c r="R215" s="126">
        <f t="shared" si="78"/>
        <v>0</v>
      </c>
      <c r="S215" s="126">
        <f t="shared" si="79"/>
        <v>0</v>
      </c>
      <c r="T215" s="126">
        <f t="shared" si="80"/>
        <v>0</v>
      </c>
      <c r="U215" s="127">
        <v>0.24507999999999999</v>
      </c>
      <c r="V215" s="127">
        <f t="shared" si="81"/>
        <v>61.269999999999996</v>
      </c>
      <c r="W215" s="127">
        <v>1.1199999999999999E-3</v>
      </c>
      <c r="X215" s="127">
        <f t="shared" si="82"/>
        <v>0.27999999999999997</v>
      </c>
      <c r="Y215" s="127">
        <v>0</v>
      </c>
      <c r="Z215" s="128">
        <f t="shared" si="83"/>
        <v>0</v>
      </c>
      <c r="AT215" s="129" t="s">
        <v>189</v>
      </c>
      <c r="AV215" s="129" t="s">
        <v>132</v>
      </c>
      <c r="AW215" s="129" t="s">
        <v>138</v>
      </c>
      <c r="BA215" s="13" t="s">
        <v>129</v>
      </c>
      <c r="BG215" s="130">
        <f t="shared" si="84"/>
        <v>0</v>
      </c>
      <c r="BH215" s="130">
        <f t="shared" si="85"/>
        <v>0</v>
      </c>
      <c r="BI215" s="130">
        <f t="shared" si="86"/>
        <v>0</v>
      </c>
      <c r="BJ215" s="130">
        <f t="shared" si="87"/>
        <v>0</v>
      </c>
      <c r="BK215" s="130">
        <f t="shared" si="88"/>
        <v>0</v>
      </c>
      <c r="BL215" s="13" t="s">
        <v>138</v>
      </c>
      <c r="BM215" s="130">
        <f t="shared" si="89"/>
        <v>0</v>
      </c>
      <c r="BN215" s="13" t="s">
        <v>189</v>
      </c>
      <c r="BO215" s="129" t="s">
        <v>443</v>
      </c>
    </row>
    <row r="216" spans="2:67" s="1" customFormat="1" ht="16.5" customHeight="1">
      <c r="B216" s="118"/>
      <c r="C216" s="119" t="s">
        <v>444</v>
      </c>
      <c r="D216" s="119" t="s">
        <v>132</v>
      </c>
      <c r="E216" s="120" t="s">
        <v>445</v>
      </c>
      <c r="F216" s="121" t="s">
        <v>446</v>
      </c>
      <c r="G216" s="122" t="s">
        <v>157</v>
      </c>
      <c r="H216" s="123">
        <v>90</v>
      </c>
      <c r="I216" s="150">
        <f t="shared" si="90"/>
        <v>0</v>
      </c>
      <c r="J216" s="150">
        <f t="shared" si="90"/>
        <v>0</v>
      </c>
      <c r="K216" s="150">
        <f t="shared" si="91"/>
        <v>0</v>
      </c>
      <c r="L216" s="150">
        <f t="shared" si="92"/>
        <v>0</v>
      </c>
      <c r="M216" s="150">
        <f t="shared" si="93"/>
        <v>0</v>
      </c>
      <c r="N216" s="121" t="s">
        <v>170</v>
      </c>
      <c r="O216" s="24"/>
      <c r="P216" s="124" t="s">
        <v>1</v>
      </c>
      <c r="Q216" s="125" t="s">
        <v>38</v>
      </c>
      <c r="R216" s="126">
        <f t="shared" si="78"/>
        <v>0</v>
      </c>
      <c r="S216" s="126">
        <f t="shared" si="79"/>
        <v>0</v>
      </c>
      <c r="T216" s="126">
        <f t="shared" si="80"/>
        <v>0</v>
      </c>
      <c r="U216" s="127">
        <v>0.24507999999999999</v>
      </c>
      <c r="V216" s="127">
        <f t="shared" si="81"/>
        <v>22.057199999999998</v>
      </c>
      <c r="W216" s="127">
        <v>1.3600000000000001E-3</v>
      </c>
      <c r="X216" s="127">
        <f t="shared" si="82"/>
        <v>0.12240000000000001</v>
      </c>
      <c r="Y216" s="127">
        <v>0</v>
      </c>
      <c r="Z216" s="128">
        <f t="shared" si="83"/>
        <v>0</v>
      </c>
      <c r="AT216" s="129" t="s">
        <v>189</v>
      </c>
      <c r="AV216" s="129" t="s">
        <v>132</v>
      </c>
      <c r="AW216" s="129" t="s">
        <v>138</v>
      </c>
      <c r="BA216" s="13" t="s">
        <v>129</v>
      </c>
      <c r="BG216" s="130">
        <f t="shared" si="84"/>
        <v>0</v>
      </c>
      <c r="BH216" s="130">
        <f t="shared" si="85"/>
        <v>0</v>
      </c>
      <c r="BI216" s="130">
        <f t="shared" si="86"/>
        <v>0</v>
      </c>
      <c r="BJ216" s="130">
        <f t="shared" si="87"/>
        <v>0</v>
      </c>
      <c r="BK216" s="130">
        <f t="shared" si="88"/>
        <v>0</v>
      </c>
      <c r="BL216" s="13" t="s">
        <v>138</v>
      </c>
      <c r="BM216" s="130">
        <f t="shared" si="89"/>
        <v>0</v>
      </c>
      <c r="BN216" s="13" t="s">
        <v>189</v>
      </c>
      <c r="BO216" s="129" t="s">
        <v>447</v>
      </c>
    </row>
    <row r="217" spans="2:67" s="1" customFormat="1" ht="16.5" customHeight="1">
      <c r="B217" s="118"/>
      <c r="C217" s="119" t="s">
        <v>448</v>
      </c>
      <c r="D217" s="119" t="s">
        <v>132</v>
      </c>
      <c r="E217" s="120" t="s">
        <v>449</v>
      </c>
      <c r="F217" s="121" t="s">
        <v>450</v>
      </c>
      <c r="G217" s="122" t="s">
        <v>157</v>
      </c>
      <c r="H217" s="123">
        <v>40</v>
      </c>
      <c r="I217" s="150">
        <f t="shared" si="90"/>
        <v>0</v>
      </c>
      <c r="J217" s="150">
        <f t="shared" si="90"/>
        <v>0</v>
      </c>
      <c r="K217" s="150">
        <f t="shared" si="91"/>
        <v>0</v>
      </c>
      <c r="L217" s="150">
        <f t="shared" si="92"/>
        <v>0</v>
      </c>
      <c r="M217" s="150">
        <f t="shared" si="93"/>
        <v>0</v>
      </c>
      <c r="N217" s="121" t="s">
        <v>170</v>
      </c>
      <c r="O217" s="24"/>
      <c r="P217" s="124" t="s">
        <v>1</v>
      </c>
      <c r="Q217" s="125" t="s">
        <v>38</v>
      </c>
      <c r="R217" s="126">
        <f t="shared" si="78"/>
        <v>0</v>
      </c>
      <c r="S217" s="126">
        <f t="shared" si="79"/>
        <v>0</v>
      </c>
      <c r="T217" s="126">
        <f t="shared" si="80"/>
        <v>0</v>
      </c>
      <c r="U217" s="127">
        <v>0.24507999999999999</v>
      </c>
      <c r="V217" s="127">
        <f t="shared" si="81"/>
        <v>9.8032000000000004</v>
      </c>
      <c r="W217" s="127">
        <v>1.48E-3</v>
      </c>
      <c r="X217" s="127">
        <f t="shared" si="82"/>
        <v>5.9200000000000003E-2</v>
      </c>
      <c r="Y217" s="127">
        <v>0</v>
      </c>
      <c r="Z217" s="128">
        <f t="shared" si="83"/>
        <v>0</v>
      </c>
      <c r="AT217" s="129" t="s">
        <v>189</v>
      </c>
      <c r="AV217" s="129" t="s">
        <v>132</v>
      </c>
      <c r="AW217" s="129" t="s">
        <v>138</v>
      </c>
      <c r="BA217" s="13" t="s">
        <v>129</v>
      </c>
      <c r="BG217" s="130">
        <f t="shared" si="84"/>
        <v>0</v>
      </c>
      <c r="BH217" s="130">
        <f t="shared" si="85"/>
        <v>0</v>
      </c>
      <c r="BI217" s="130">
        <f t="shared" si="86"/>
        <v>0</v>
      </c>
      <c r="BJ217" s="130">
        <f t="shared" si="87"/>
        <v>0</v>
      </c>
      <c r="BK217" s="130">
        <f t="shared" si="88"/>
        <v>0</v>
      </c>
      <c r="BL217" s="13" t="s">
        <v>138</v>
      </c>
      <c r="BM217" s="130">
        <f t="shared" si="89"/>
        <v>0</v>
      </c>
      <c r="BN217" s="13" t="s">
        <v>189</v>
      </c>
      <c r="BO217" s="129" t="s">
        <v>451</v>
      </c>
    </row>
    <row r="218" spans="2:67" s="1" customFormat="1" ht="16.5" customHeight="1">
      <c r="B218" s="118"/>
      <c r="C218" s="119" t="s">
        <v>452</v>
      </c>
      <c r="D218" s="119" t="s">
        <v>132</v>
      </c>
      <c r="E218" s="120" t="s">
        <v>453</v>
      </c>
      <c r="F218" s="121" t="s">
        <v>454</v>
      </c>
      <c r="G218" s="122" t="s">
        <v>157</v>
      </c>
      <c r="H218" s="123">
        <v>6</v>
      </c>
      <c r="I218" s="150">
        <f t="shared" si="90"/>
        <v>0</v>
      </c>
      <c r="J218" s="150">
        <f t="shared" si="90"/>
        <v>0</v>
      </c>
      <c r="K218" s="150">
        <f t="shared" si="91"/>
        <v>0</v>
      </c>
      <c r="L218" s="150">
        <f t="shared" si="92"/>
        <v>0</v>
      </c>
      <c r="M218" s="150">
        <f t="shared" si="93"/>
        <v>0</v>
      </c>
      <c r="N218" s="121" t="s">
        <v>170</v>
      </c>
      <c r="O218" s="24"/>
      <c r="P218" s="124" t="s">
        <v>1</v>
      </c>
      <c r="Q218" s="125" t="s">
        <v>38</v>
      </c>
      <c r="R218" s="126">
        <f t="shared" si="78"/>
        <v>0</v>
      </c>
      <c r="S218" s="126">
        <f t="shared" si="79"/>
        <v>0</v>
      </c>
      <c r="T218" s="126">
        <f t="shared" si="80"/>
        <v>0</v>
      </c>
      <c r="U218" s="127">
        <v>0.24507999999999999</v>
      </c>
      <c r="V218" s="127">
        <f t="shared" si="81"/>
        <v>1.47048</v>
      </c>
      <c r="W218" s="127">
        <v>1.9300000000000001E-3</v>
      </c>
      <c r="X218" s="127">
        <f t="shared" si="82"/>
        <v>1.158E-2</v>
      </c>
      <c r="Y218" s="127">
        <v>0</v>
      </c>
      <c r="Z218" s="128">
        <f t="shared" si="83"/>
        <v>0</v>
      </c>
      <c r="AT218" s="129" t="s">
        <v>189</v>
      </c>
      <c r="AV218" s="129" t="s">
        <v>132</v>
      </c>
      <c r="AW218" s="129" t="s">
        <v>138</v>
      </c>
      <c r="BA218" s="13" t="s">
        <v>129</v>
      </c>
      <c r="BG218" s="130">
        <f t="shared" si="84"/>
        <v>0</v>
      </c>
      <c r="BH218" s="130">
        <f t="shared" si="85"/>
        <v>0</v>
      </c>
      <c r="BI218" s="130">
        <f t="shared" si="86"/>
        <v>0</v>
      </c>
      <c r="BJ218" s="130">
        <f t="shared" si="87"/>
        <v>0</v>
      </c>
      <c r="BK218" s="130">
        <f t="shared" si="88"/>
        <v>0</v>
      </c>
      <c r="BL218" s="13" t="s">
        <v>138</v>
      </c>
      <c r="BM218" s="130">
        <f t="shared" si="89"/>
        <v>0</v>
      </c>
      <c r="BN218" s="13" t="s">
        <v>189</v>
      </c>
      <c r="BO218" s="129" t="s">
        <v>455</v>
      </c>
    </row>
    <row r="219" spans="2:67" s="1" customFormat="1" ht="24" customHeight="1">
      <c r="B219" s="118"/>
      <c r="C219" s="119" t="s">
        <v>456</v>
      </c>
      <c r="D219" s="119" t="s">
        <v>132</v>
      </c>
      <c r="E219" s="120" t="s">
        <v>457</v>
      </c>
      <c r="F219" s="121" t="s">
        <v>458</v>
      </c>
      <c r="G219" s="122" t="s">
        <v>157</v>
      </c>
      <c r="H219" s="123">
        <v>386</v>
      </c>
      <c r="I219" s="150">
        <f t="shared" si="90"/>
        <v>0</v>
      </c>
      <c r="J219" s="150">
        <f t="shared" si="90"/>
        <v>0</v>
      </c>
      <c r="K219" s="150">
        <f t="shared" si="91"/>
        <v>0</v>
      </c>
      <c r="L219" s="150">
        <f t="shared" si="92"/>
        <v>0</v>
      </c>
      <c r="M219" s="150">
        <f t="shared" si="93"/>
        <v>0</v>
      </c>
      <c r="N219" s="121" t="s">
        <v>1</v>
      </c>
      <c r="O219" s="24"/>
      <c r="P219" s="124" t="s">
        <v>1</v>
      </c>
      <c r="Q219" s="125" t="s">
        <v>38</v>
      </c>
      <c r="R219" s="126">
        <f t="shared" si="78"/>
        <v>0</v>
      </c>
      <c r="S219" s="126">
        <f t="shared" si="79"/>
        <v>0</v>
      </c>
      <c r="T219" s="126">
        <f t="shared" si="80"/>
        <v>0</v>
      </c>
      <c r="U219" s="127">
        <v>0.111</v>
      </c>
      <c r="V219" s="127">
        <f t="shared" si="81"/>
        <v>42.846000000000004</v>
      </c>
      <c r="W219" s="127">
        <v>0</v>
      </c>
      <c r="X219" s="127">
        <f t="shared" si="82"/>
        <v>0</v>
      </c>
      <c r="Y219" s="127">
        <v>0</v>
      </c>
      <c r="Z219" s="128">
        <f t="shared" si="83"/>
        <v>0</v>
      </c>
      <c r="AT219" s="129" t="s">
        <v>405</v>
      </c>
      <c r="AV219" s="129" t="s">
        <v>132</v>
      </c>
      <c r="AW219" s="129" t="s">
        <v>138</v>
      </c>
      <c r="BA219" s="13" t="s">
        <v>129</v>
      </c>
      <c r="BG219" s="130">
        <f t="shared" si="84"/>
        <v>0</v>
      </c>
      <c r="BH219" s="130">
        <f t="shared" si="85"/>
        <v>0</v>
      </c>
      <c r="BI219" s="130">
        <f t="shared" si="86"/>
        <v>0</v>
      </c>
      <c r="BJ219" s="130">
        <f t="shared" si="87"/>
        <v>0</v>
      </c>
      <c r="BK219" s="130">
        <f t="shared" si="88"/>
        <v>0</v>
      </c>
      <c r="BL219" s="13" t="s">
        <v>138</v>
      </c>
      <c r="BM219" s="130">
        <f t="shared" si="89"/>
        <v>0</v>
      </c>
      <c r="BN219" s="13" t="s">
        <v>405</v>
      </c>
      <c r="BO219" s="129" t="s">
        <v>459</v>
      </c>
    </row>
    <row r="220" spans="2:67" s="1" customFormat="1" ht="24" customHeight="1">
      <c r="B220" s="118"/>
      <c r="C220" s="119" t="s">
        <v>460</v>
      </c>
      <c r="D220" s="119" t="s">
        <v>132</v>
      </c>
      <c r="E220" s="120" t="s">
        <v>461</v>
      </c>
      <c r="F220" s="121" t="s">
        <v>462</v>
      </c>
      <c r="G220" s="122" t="s">
        <v>161</v>
      </c>
      <c r="H220" s="123">
        <v>1.212</v>
      </c>
      <c r="I220" s="150">
        <f t="shared" si="90"/>
        <v>0</v>
      </c>
      <c r="J220" s="150">
        <f t="shared" si="90"/>
        <v>0</v>
      </c>
      <c r="K220" s="150">
        <f t="shared" si="91"/>
        <v>0</v>
      </c>
      <c r="L220" s="150">
        <f t="shared" si="92"/>
        <v>0</v>
      </c>
      <c r="M220" s="150">
        <f t="shared" si="93"/>
        <v>0</v>
      </c>
      <c r="N220" s="121" t="s">
        <v>136</v>
      </c>
      <c r="O220" s="24"/>
      <c r="P220" s="124" t="s">
        <v>1</v>
      </c>
      <c r="Q220" s="125" t="s">
        <v>38</v>
      </c>
      <c r="R220" s="126">
        <f t="shared" si="78"/>
        <v>0</v>
      </c>
      <c r="S220" s="126">
        <f t="shared" si="79"/>
        <v>0</v>
      </c>
      <c r="T220" s="126">
        <f t="shared" si="80"/>
        <v>0</v>
      </c>
      <c r="U220" s="127">
        <v>3.3690000000000002</v>
      </c>
      <c r="V220" s="127">
        <f t="shared" si="81"/>
        <v>4.0832280000000001</v>
      </c>
      <c r="W220" s="127">
        <v>0</v>
      </c>
      <c r="X220" s="127">
        <f t="shared" si="82"/>
        <v>0</v>
      </c>
      <c r="Y220" s="127">
        <v>0</v>
      </c>
      <c r="Z220" s="128">
        <f t="shared" si="83"/>
        <v>0</v>
      </c>
      <c r="AT220" s="129" t="s">
        <v>189</v>
      </c>
      <c r="AV220" s="129" t="s">
        <v>132</v>
      </c>
      <c r="AW220" s="129" t="s">
        <v>138</v>
      </c>
      <c r="BA220" s="13" t="s">
        <v>129</v>
      </c>
      <c r="BG220" s="130">
        <f t="shared" si="84"/>
        <v>0</v>
      </c>
      <c r="BH220" s="130">
        <f t="shared" si="85"/>
        <v>0</v>
      </c>
      <c r="BI220" s="130">
        <f t="shared" si="86"/>
        <v>0</v>
      </c>
      <c r="BJ220" s="130">
        <f t="shared" si="87"/>
        <v>0</v>
      </c>
      <c r="BK220" s="130">
        <f t="shared" si="88"/>
        <v>0</v>
      </c>
      <c r="BL220" s="13" t="s">
        <v>138</v>
      </c>
      <c r="BM220" s="130">
        <f t="shared" si="89"/>
        <v>0</v>
      </c>
      <c r="BN220" s="13" t="s">
        <v>189</v>
      </c>
      <c r="BO220" s="129" t="s">
        <v>463</v>
      </c>
    </row>
    <row r="221" spans="2:67" s="1" customFormat="1" ht="24" customHeight="1">
      <c r="B221" s="118"/>
      <c r="C221" s="119" t="s">
        <v>464</v>
      </c>
      <c r="D221" s="119" t="s">
        <v>132</v>
      </c>
      <c r="E221" s="120" t="s">
        <v>465</v>
      </c>
      <c r="F221" s="121" t="s">
        <v>466</v>
      </c>
      <c r="G221" s="122" t="s">
        <v>161</v>
      </c>
      <c r="H221" s="123">
        <v>0.49099999999999999</v>
      </c>
      <c r="I221" s="150">
        <f t="shared" si="90"/>
        <v>0</v>
      </c>
      <c r="J221" s="150">
        <f t="shared" si="90"/>
        <v>0</v>
      </c>
      <c r="K221" s="150">
        <f t="shared" si="91"/>
        <v>0</v>
      </c>
      <c r="L221" s="150">
        <f t="shared" si="92"/>
        <v>0</v>
      </c>
      <c r="M221" s="150">
        <f t="shared" si="93"/>
        <v>0</v>
      </c>
      <c r="N221" s="121" t="s">
        <v>136</v>
      </c>
      <c r="O221" s="24"/>
      <c r="P221" s="124" t="s">
        <v>1</v>
      </c>
      <c r="Q221" s="125" t="s">
        <v>38</v>
      </c>
      <c r="R221" s="126">
        <f t="shared" si="78"/>
        <v>0</v>
      </c>
      <c r="S221" s="126">
        <f t="shared" si="79"/>
        <v>0</v>
      </c>
      <c r="T221" s="126">
        <f t="shared" si="80"/>
        <v>0</v>
      </c>
      <c r="U221" s="127">
        <v>3.3690000000000002</v>
      </c>
      <c r="V221" s="127">
        <f t="shared" si="81"/>
        <v>1.6541790000000001</v>
      </c>
      <c r="W221" s="127">
        <v>0</v>
      </c>
      <c r="X221" s="127">
        <f t="shared" si="82"/>
        <v>0</v>
      </c>
      <c r="Y221" s="127">
        <v>0</v>
      </c>
      <c r="Z221" s="128">
        <f t="shared" si="83"/>
        <v>0</v>
      </c>
      <c r="AT221" s="129" t="s">
        <v>189</v>
      </c>
      <c r="AV221" s="129" t="s">
        <v>132</v>
      </c>
      <c r="AW221" s="129" t="s">
        <v>138</v>
      </c>
      <c r="BA221" s="13" t="s">
        <v>129</v>
      </c>
      <c r="BG221" s="130">
        <f t="shared" si="84"/>
        <v>0</v>
      </c>
      <c r="BH221" s="130">
        <f t="shared" si="85"/>
        <v>0</v>
      </c>
      <c r="BI221" s="130">
        <f t="shared" si="86"/>
        <v>0</v>
      </c>
      <c r="BJ221" s="130">
        <f t="shared" si="87"/>
        <v>0</v>
      </c>
      <c r="BK221" s="130">
        <f t="shared" si="88"/>
        <v>0</v>
      </c>
      <c r="BL221" s="13" t="s">
        <v>138</v>
      </c>
      <c r="BM221" s="130">
        <f t="shared" si="89"/>
        <v>0</v>
      </c>
      <c r="BN221" s="13" t="s">
        <v>189</v>
      </c>
      <c r="BO221" s="129" t="s">
        <v>467</v>
      </c>
    </row>
    <row r="222" spans="2:67" s="11" customFormat="1" ht="22.9" customHeight="1">
      <c r="B222" s="108"/>
      <c r="D222" s="109" t="s">
        <v>73</v>
      </c>
      <c r="E222" s="117" t="s">
        <v>468</v>
      </c>
      <c r="F222" s="117" t="s">
        <v>469</v>
      </c>
      <c r="K222" s="149">
        <f t="shared" ref="K222:L222" si="94">ROUND(SUM(K223:K285),2)</f>
        <v>0</v>
      </c>
      <c r="L222" s="149">
        <f t="shared" si="94"/>
        <v>0</v>
      </c>
      <c r="M222" s="149">
        <f>ROUND(SUM(M223:M285),2)</f>
        <v>0</v>
      </c>
      <c r="O222" s="108"/>
      <c r="P222" s="111"/>
      <c r="Q222" s="112"/>
      <c r="R222" s="112"/>
      <c r="S222" s="113">
        <f>SUM(S223:S285)</f>
        <v>0</v>
      </c>
      <c r="T222" s="113">
        <f>SUM(T223:T285)</f>
        <v>0</v>
      </c>
      <c r="U222" s="112"/>
      <c r="V222" s="114">
        <f>SUM(V223:V285)</f>
        <v>72.149048000000008</v>
      </c>
      <c r="W222" s="112"/>
      <c r="X222" s="114">
        <f>SUM(X223:X285)</f>
        <v>0.10187499999999998</v>
      </c>
      <c r="Y222" s="112"/>
      <c r="Z222" s="115">
        <f>SUM(Z223:Z285)</f>
        <v>0.61040000000000005</v>
      </c>
      <c r="AT222" s="109" t="s">
        <v>138</v>
      </c>
      <c r="AV222" s="116" t="s">
        <v>73</v>
      </c>
      <c r="AW222" s="116" t="s">
        <v>79</v>
      </c>
      <c r="BA222" s="109" t="s">
        <v>129</v>
      </c>
      <c r="BM222" s="154">
        <f>SUM(BM223:BM285,2)</f>
        <v>2</v>
      </c>
    </row>
    <row r="223" spans="2:67" s="1" customFormat="1" ht="24" customHeight="1">
      <c r="B223" s="118"/>
      <c r="C223" s="119" t="s">
        <v>470</v>
      </c>
      <c r="D223" s="119" t="s">
        <v>132</v>
      </c>
      <c r="E223" s="120" t="s">
        <v>471</v>
      </c>
      <c r="F223" s="121" t="s">
        <v>472</v>
      </c>
      <c r="G223" s="122" t="s">
        <v>135</v>
      </c>
      <c r="H223" s="123">
        <v>14</v>
      </c>
      <c r="I223" s="150">
        <f>ROUND(0,2)</f>
        <v>0</v>
      </c>
      <c r="J223" s="150">
        <f>ROUND(0,2)</f>
        <v>0</v>
      </c>
      <c r="K223" s="150">
        <f>ROUND(I223*H223,2)</f>
        <v>0</v>
      </c>
      <c r="L223" s="150">
        <f>ROUND(J223*H223,2)</f>
        <v>0</v>
      </c>
      <c r="M223" s="150">
        <f>ROUND(K223+L223,2)</f>
        <v>0</v>
      </c>
      <c r="N223" s="121" t="s">
        <v>136</v>
      </c>
      <c r="O223" s="24"/>
      <c r="P223" s="124" t="s">
        <v>1</v>
      </c>
      <c r="Q223" s="125" t="s">
        <v>38</v>
      </c>
      <c r="R223" s="126">
        <f t="shared" ref="R223:R254" si="95">I223+J223</f>
        <v>0</v>
      </c>
      <c r="S223" s="126">
        <f t="shared" ref="S223:S254" si="96">ROUND(I223*H223,3)</f>
        <v>0</v>
      </c>
      <c r="T223" s="126">
        <f t="shared" ref="T223:T254" si="97">ROUND(J223*H223,3)</f>
        <v>0</v>
      </c>
      <c r="U223" s="127">
        <v>0.49203999999999998</v>
      </c>
      <c r="V223" s="127">
        <f t="shared" ref="V223:V254" si="98">U223*H223</f>
        <v>6.88856</v>
      </c>
      <c r="W223" s="127">
        <v>2.0000000000000002E-5</v>
      </c>
      <c r="X223" s="127">
        <f t="shared" ref="X223:X254" si="99">W223*H223</f>
        <v>2.8000000000000003E-4</v>
      </c>
      <c r="Y223" s="127">
        <v>1.4E-2</v>
      </c>
      <c r="Z223" s="128">
        <f t="shared" ref="Z223:Z254" si="100">Y223*H223</f>
        <v>0.19600000000000001</v>
      </c>
      <c r="AT223" s="129" t="s">
        <v>189</v>
      </c>
      <c r="AV223" s="129" t="s">
        <v>132</v>
      </c>
      <c r="AW223" s="129" t="s">
        <v>138</v>
      </c>
      <c r="BA223" s="13" t="s">
        <v>129</v>
      </c>
      <c r="BG223" s="130">
        <f t="shared" ref="BG223:BG254" si="101">IF(Q223="základná",M223,0)</f>
        <v>0</v>
      </c>
      <c r="BH223" s="130">
        <f t="shared" ref="BH223:BH254" si="102">IF(Q223="znížená",M223,0)</f>
        <v>0</v>
      </c>
      <c r="BI223" s="130">
        <f t="shared" ref="BI223:BI254" si="103">IF(Q223="zákl. prenesená",M223,0)</f>
        <v>0</v>
      </c>
      <c r="BJ223" s="130">
        <f t="shared" ref="BJ223:BJ254" si="104">IF(Q223="zníž. prenesená",M223,0)</f>
        <v>0</v>
      </c>
      <c r="BK223" s="130">
        <f t="shared" ref="BK223:BK254" si="105">IF(Q223="nulová",M223,0)</f>
        <v>0</v>
      </c>
      <c r="BL223" s="13" t="s">
        <v>138</v>
      </c>
      <c r="BM223" s="130">
        <f t="shared" ref="BM223:BM254" si="106">ROUND(R223*H223,2)</f>
        <v>0</v>
      </c>
      <c r="BN223" s="13" t="s">
        <v>189</v>
      </c>
      <c r="BO223" s="129" t="s">
        <v>473</v>
      </c>
    </row>
    <row r="224" spans="2:67" s="1" customFormat="1" ht="24" customHeight="1">
      <c r="B224" s="118"/>
      <c r="C224" s="119" t="s">
        <v>474</v>
      </c>
      <c r="D224" s="119" t="s">
        <v>132</v>
      </c>
      <c r="E224" s="120" t="s">
        <v>475</v>
      </c>
      <c r="F224" s="121" t="s">
        <v>476</v>
      </c>
      <c r="G224" s="122" t="s">
        <v>135</v>
      </c>
      <c r="H224" s="123">
        <v>8</v>
      </c>
      <c r="I224" s="150">
        <f t="shared" ref="I224:J230" si="107">ROUND(0,2)</f>
        <v>0</v>
      </c>
      <c r="J224" s="150">
        <f t="shared" si="107"/>
        <v>0</v>
      </c>
      <c r="K224" s="150">
        <f t="shared" ref="K224:K285" si="108">ROUND(I224*H224,2)</f>
        <v>0</v>
      </c>
      <c r="L224" s="150">
        <f t="shared" ref="L224:L285" si="109">ROUND(J224*H224,2)</f>
        <v>0</v>
      </c>
      <c r="M224" s="150">
        <f t="shared" ref="M224:M285" si="110">ROUND(K224+L224,2)</f>
        <v>0</v>
      </c>
      <c r="N224" s="121" t="s">
        <v>136</v>
      </c>
      <c r="O224" s="24"/>
      <c r="P224" s="124" t="s">
        <v>1</v>
      </c>
      <c r="Q224" s="125" t="s">
        <v>38</v>
      </c>
      <c r="R224" s="126">
        <f t="shared" si="95"/>
        <v>0</v>
      </c>
      <c r="S224" s="126">
        <f t="shared" si="96"/>
        <v>0</v>
      </c>
      <c r="T224" s="126">
        <f t="shared" si="97"/>
        <v>0</v>
      </c>
      <c r="U224" s="127">
        <v>0.66903999999999997</v>
      </c>
      <c r="V224" s="127">
        <f t="shared" si="98"/>
        <v>5.3523199999999997</v>
      </c>
      <c r="W224" s="127">
        <v>2.0000000000000002E-5</v>
      </c>
      <c r="X224" s="127">
        <f t="shared" si="99"/>
        <v>1.6000000000000001E-4</v>
      </c>
      <c r="Y224" s="127">
        <v>3.9E-2</v>
      </c>
      <c r="Z224" s="128">
        <f t="shared" si="100"/>
        <v>0.312</v>
      </c>
      <c r="AT224" s="129" t="s">
        <v>189</v>
      </c>
      <c r="AV224" s="129" t="s">
        <v>132</v>
      </c>
      <c r="AW224" s="129" t="s">
        <v>138</v>
      </c>
      <c r="BA224" s="13" t="s">
        <v>129</v>
      </c>
      <c r="BG224" s="130">
        <f t="shared" si="101"/>
        <v>0</v>
      </c>
      <c r="BH224" s="130">
        <f t="shared" si="102"/>
        <v>0</v>
      </c>
      <c r="BI224" s="130">
        <f t="shared" si="103"/>
        <v>0</v>
      </c>
      <c r="BJ224" s="130">
        <f t="shared" si="104"/>
        <v>0</v>
      </c>
      <c r="BK224" s="130">
        <f t="shared" si="105"/>
        <v>0</v>
      </c>
      <c r="BL224" s="13" t="s">
        <v>138</v>
      </c>
      <c r="BM224" s="130">
        <f t="shared" si="106"/>
        <v>0</v>
      </c>
      <c r="BN224" s="13" t="s">
        <v>189</v>
      </c>
      <c r="BO224" s="129" t="s">
        <v>477</v>
      </c>
    </row>
    <row r="225" spans="2:67" s="1" customFormat="1" ht="24" customHeight="1">
      <c r="B225" s="118"/>
      <c r="C225" s="119" t="s">
        <v>478</v>
      </c>
      <c r="D225" s="119" t="s">
        <v>132</v>
      </c>
      <c r="E225" s="120" t="s">
        <v>479</v>
      </c>
      <c r="F225" s="121" t="s">
        <v>480</v>
      </c>
      <c r="G225" s="122" t="s">
        <v>135</v>
      </c>
      <c r="H225" s="123">
        <v>20</v>
      </c>
      <c r="I225" s="150">
        <f t="shared" si="107"/>
        <v>0</v>
      </c>
      <c r="J225" s="150">
        <f t="shared" si="107"/>
        <v>0</v>
      </c>
      <c r="K225" s="150">
        <f t="shared" si="108"/>
        <v>0</v>
      </c>
      <c r="L225" s="150">
        <f t="shared" si="109"/>
        <v>0</v>
      </c>
      <c r="M225" s="150">
        <f t="shared" si="110"/>
        <v>0</v>
      </c>
      <c r="N225" s="121" t="s">
        <v>136</v>
      </c>
      <c r="O225" s="24"/>
      <c r="P225" s="124" t="s">
        <v>1</v>
      </c>
      <c r="Q225" s="125" t="s">
        <v>38</v>
      </c>
      <c r="R225" s="126">
        <f t="shared" si="95"/>
        <v>0</v>
      </c>
      <c r="S225" s="126">
        <f t="shared" si="96"/>
        <v>0</v>
      </c>
      <c r="T225" s="126">
        <f t="shared" si="97"/>
        <v>0</v>
      </c>
      <c r="U225" s="127">
        <v>0.15717999999999999</v>
      </c>
      <c r="V225" s="127">
        <f t="shared" si="98"/>
        <v>3.1435999999999997</v>
      </c>
      <c r="W225" s="127">
        <v>9.0000000000000006E-5</v>
      </c>
      <c r="X225" s="127">
        <f t="shared" si="99"/>
        <v>1.8000000000000002E-3</v>
      </c>
      <c r="Y225" s="127">
        <v>4.4999999999999999E-4</v>
      </c>
      <c r="Z225" s="128">
        <f t="shared" si="100"/>
        <v>8.9999999999999993E-3</v>
      </c>
      <c r="AT225" s="129" t="s">
        <v>189</v>
      </c>
      <c r="AV225" s="129" t="s">
        <v>132</v>
      </c>
      <c r="AW225" s="129" t="s">
        <v>138</v>
      </c>
      <c r="BA225" s="13" t="s">
        <v>129</v>
      </c>
      <c r="BG225" s="130">
        <f t="shared" si="101"/>
        <v>0</v>
      </c>
      <c r="BH225" s="130">
        <f t="shared" si="102"/>
        <v>0</v>
      </c>
      <c r="BI225" s="130">
        <f t="shared" si="103"/>
        <v>0</v>
      </c>
      <c r="BJ225" s="130">
        <f t="shared" si="104"/>
        <v>0</v>
      </c>
      <c r="BK225" s="130">
        <f t="shared" si="105"/>
        <v>0</v>
      </c>
      <c r="BL225" s="13" t="s">
        <v>138</v>
      </c>
      <c r="BM225" s="130">
        <f t="shared" si="106"/>
        <v>0</v>
      </c>
      <c r="BN225" s="13" t="s">
        <v>189</v>
      </c>
      <c r="BO225" s="129" t="s">
        <v>481</v>
      </c>
    </row>
    <row r="226" spans="2:67" s="1" customFormat="1" ht="24" customHeight="1">
      <c r="B226" s="118"/>
      <c r="C226" s="119" t="s">
        <v>482</v>
      </c>
      <c r="D226" s="119" t="s">
        <v>132</v>
      </c>
      <c r="E226" s="120" t="s">
        <v>483</v>
      </c>
      <c r="F226" s="121" t="s">
        <v>484</v>
      </c>
      <c r="G226" s="122" t="s">
        <v>135</v>
      </c>
      <c r="H226" s="123">
        <v>22</v>
      </c>
      <c r="I226" s="150">
        <f t="shared" si="107"/>
        <v>0</v>
      </c>
      <c r="J226" s="150">
        <f t="shared" si="107"/>
        <v>0</v>
      </c>
      <c r="K226" s="150">
        <f t="shared" si="108"/>
        <v>0</v>
      </c>
      <c r="L226" s="150">
        <f t="shared" si="109"/>
        <v>0</v>
      </c>
      <c r="M226" s="150">
        <f t="shared" si="110"/>
        <v>0</v>
      </c>
      <c r="N226" s="121" t="s">
        <v>136</v>
      </c>
      <c r="O226" s="24"/>
      <c r="P226" s="124" t="s">
        <v>1</v>
      </c>
      <c r="Q226" s="125" t="s">
        <v>38</v>
      </c>
      <c r="R226" s="126">
        <f t="shared" si="95"/>
        <v>0</v>
      </c>
      <c r="S226" s="126">
        <f t="shared" si="96"/>
        <v>0</v>
      </c>
      <c r="T226" s="126">
        <f t="shared" si="97"/>
        <v>0</v>
      </c>
      <c r="U226" s="127">
        <v>0.21626999999999999</v>
      </c>
      <c r="V226" s="127">
        <f t="shared" si="98"/>
        <v>4.7579399999999996</v>
      </c>
      <c r="W226" s="127">
        <v>1.2E-4</v>
      </c>
      <c r="X226" s="127">
        <f t="shared" si="99"/>
        <v>2.64E-3</v>
      </c>
      <c r="Y226" s="127">
        <v>1.1000000000000001E-3</v>
      </c>
      <c r="Z226" s="128">
        <f t="shared" si="100"/>
        <v>2.4200000000000003E-2</v>
      </c>
      <c r="AT226" s="129" t="s">
        <v>189</v>
      </c>
      <c r="AV226" s="129" t="s">
        <v>132</v>
      </c>
      <c r="AW226" s="129" t="s">
        <v>138</v>
      </c>
      <c r="BA226" s="13" t="s">
        <v>129</v>
      </c>
      <c r="BG226" s="130">
        <f t="shared" si="101"/>
        <v>0</v>
      </c>
      <c r="BH226" s="130">
        <f t="shared" si="102"/>
        <v>0</v>
      </c>
      <c r="BI226" s="130">
        <f t="shared" si="103"/>
        <v>0</v>
      </c>
      <c r="BJ226" s="130">
        <f t="shared" si="104"/>
        <v>0</v>
      </c>
      <c r="BK226" s="130">
        <f t="shared" si="105"/>
        <v>0</v>
      </c>
      <c r="BL226" s="13" t="s">
        <v>138</v>
      </c>
      <c r="BM226" s="130">
        <f t="shared" si="106"/>
        <v>0</v>
      </c>
      <c r="BN226" s="13" t="s">
        <v>189</v>
      </c>
      <c r="BO226" s="129" t="s">
        <v>485</v>
      </c>
    </row>
    <row r="227" spans="2:67" s="1" customFormat="1" ht="24" customHeight="1">
      <c r="B227" s="118"/>
      <c r="C227" s="119" t="s">
        <v>486</v>
      </c>
      <c r="D227" s="119" t="s">
        <v>132</v>
      </c>
      <c r="E227" s="120" t="s">
        <v>487</v>
      </c>
      <c r="F227" s="121" t="s">
        <v>488</v>
      </c>
      <c r="G227" s="122" t="s">
        <v>135</v>
      </c>
      <c r="H227" s="123">
        <v>14</v>
      </c>
      <c r="I227" s="150">
        <f t="shared" si="107"/>
        <v>0</v>
      </c>
      <c r="J227" s="150">
        <f t="shared" si="107"/>
        <v>0</v>
      </c>
      <c r="K227" s="150">
        <f t="shared" si="108"/>
        <v>0</v>
      </c>
      <c r="L227" s="150">
        <f t="shared" si="109"/>
        <v>0</v>
      </c>
      <c r="M227" s="150">
        <f t="shared" si="110"/>
        <v>0</v>
      </c>
      <c r="N227" s="121" t="s">
        <v>136</v>
      </c>
      <c r="O227" s="24"/>
      <c r="P227" s="124" t="s">
        <v>1</v>
      </c>
      <c r="Q227" s="125" t="s">
        <v>38</v>
      </c>
      <c r="R227" s="126">
        <f t="shared" si="95"/>
        <v>0</v>
      </c>
      <c r="S227" s="126">
        <f t="shared" si="96"/>
        <v>0</v>
      </c>
      <c r="T227" s="126">
        <f t="shared" si="97"/>
        <v>0</v>
      </c>
      <c r="U227" s="127">
        <v>0.29535</v>
      </c>
      <c r="V227" s="127">
        <f t="shared" si="98"/>
        <v>4.1349</v>
      </c>
      <c r="W227" s="127">
        <v>1.7000000000000001E-4</v>
      </c>
      <c r="X227" s="127">
        <f t="shared" si="99"/>
        <v>2.3800000000000002E-3</v>
      </c>
      <c r="Y227" s="127">
        <v>2E-3</v>
      </c>
      <c r="Z227" s="128">
        <f t="shared" si="100"/>
        <v>2.8000000000000001E-2</v>
      </c>
      <c r="AT227" s="129" t="s">
        <v>189</v>
      </c>
      <c r="AV227" s="129" t="s">
        <v>132</v>
      </c>
      <c r="AW227" s="129" t="s">
        <v>138</v>
      </c>
      <c r="BA227" s="13" t="s">
        <v>129</v>
      </c>
      <c r="BG227" s="130">
        <f t="shared" si="101"/>
        <v>0</v>
      </c>
      <c r="BH227" s="130">
        <f t="shared" si="102"/>
        <v>0</v>
      </c>
      <c r="BI227" s="130">
        <f t="shared" si="103"/>
        <v>0</v>
      </c>
      <c r="BJ227" s="130">
        <f t="shared" si="104"/>
        <v>0</v>
      </c>
      <c r="BK227" s="130">
        <f t="shared" si="105"/>
        <v>0</v>
      </c>
      <c r="BL227" s="13" t="s">
        <v>138</v>
      </c>
      <c r="BM227" s="130">
        <f t="shared" si="106"/>
        <v>0</v>
      </c>
      <c r="BN227" s="13" t="s">
        <v>189</v>
      </c>
      <c r="BO227" s="129" t="s">
        <v>489</v>
      </c>
    </row>
    <row r="228" spans="2:67" s="1" customFormat="1" ht="24" customHeight="1">
      <c r="B228" s="118"/>
      <c r="C228" s="119" t="s">
        <v>490</v>
      </c>
      <c r="D228" s="119" t="s">
        <v>132</v>
      </c>
      <c r="E228" s="120" t="s">
        <v>491</v>
      </c>
      <c r="F228" s="121" t="s">
        <v>492</v>
      </c>
      <c r="G228" s="122" t="s">
        <v>135</v>
      </c>
      <c r="H228" s="123">
        <v>2</v>
      </c>
      <c r="I228" s="150">
        <f t="shared" si="107"/>
        <v>0</v>
      </c>
      <c r="J228" s="150">
        <f t="shared" si="107"/>
        <v>0</v>
      </c>
      <c r="K228" s="150">
        <f t="shared" si="108"/>
        <v>0</v>
      </c>
      <c r="L228" s="150">
        <f t="shared" si="109"/>
        <v>0</v>
      </c>
      <c r="M228" s="150">
        <f t="shared" si="110"/>
        <v>0</v>
      </c>
      <c r="N228" s="121" t="s">
        <v>136</v>
      </c>
      <c r="O228" s="24"/>
      <c r="P228" s="124" t="s">
        <v>1</v>
      </c>
      <c r="Q228" s="125" t="s">
        <v>38</v>
      </c>
      <c r="R228" s="126">
        <f t="shared" si="95"/>
        <v>0</v>
      </c>
      <c r="S228" s="126">
        <f t="shared" si="96"/>
        <v>0</v>
      </c>
      <c r="T228" s="126">
        <f t="shared" si="97"/>
        <v>0</v>
      </c>
      <c r="U228" s="127">
        <v>0.02</v>
      </c>
      <c r="V228" s="127">
        <f t="shared" si="98"/>
        <v>0.04</v>
      </c>
      <c r="W228" s="127">
        <v>0</v>
      </c>
      <c r="X228" s="127">
        <f t="shared" si="99"/>
        <v>0</v>
      </c>
      <c r="Y228" s="127">
        <v>1.9E-2</v>
      </c>
      <c r="Z228" s="128">
        <f t="shared" si="100"/>
        <v>3.7999999999999999E-2</v>
      </c>
      <c r="AT228" s="129" t="s">
        <v>189</v>
      </c>
      <c r="AV228" s="129" t="s">
        <v>132</v>
      </c>
      <c r="AW228" s="129" t="s">
        <v>138</v>
      </c>
      <c r="BA228" s="13" t="s">
        <v>129</v>
      </c>
      <c r="BG228" s="130">
        <f t="shared" si="101"/>
        <v>0</v>
      </c>
      <c r="BH228" s="130">
        <f t="shared" si="102"/>
        <v>0</v>
      </c>
      <c r="BI228" s="130">
        <f t="shared" si="103"/>
        <v>0</v>
      </c>
      <c r="BJ228" s="130">
        <f t="shared" si="104"/>
        <v>0</v>
      </c>
      <c r="BK228" s="130">
        <f t="shared" si="105"/>
        <v>0</v>
      </c>
      <c r="BL228" s="13" t="s">
        <v>138</v>
      </c>
      <c r="BM228" s="130">
        <f t="shared" si="106"/>
        <v>0</v>
      </c>
      <c r="BN228" s="13" t="s">
        <v>189</v>
      </c>
      <c r="BO228" s="129" t="s">
        <v>493</v>
      </c>
    </row>
    <row r="229" spans="2:67" s="1" customFormat="1" ht="36" customHeight="1">
      <c r="B229" s="118"/>
      <c r="C229" s="119" t="s">
        <v>494</v>
      </c>
      <c r="D229" s="119" t="s">
        <v>132</v>
      </c>
      <c r="E229" s="120" t="s">
        <v>495</v>
      </c>
      <c r="F229" s="121" t="s">
        <v>496</v>
      </c>
      <c r="G229" s="122" t="s">
        <v>135</v>
      </c>
      <c r="H229" s="123">
        <v>4</v>
      </c>
      <c r="I229" s="150">
        <f t="shared" si="107"/>
        <v>0</v>
      </c>
      <c r="J229" s="150">
        <f t="shared" si="107"/>
        <v>0</v>
      </c>
      <c r="K229" s="150">
        <f t="shared" si="108"/>
        <v>0</v>
      </c>
      <c r="L229" s="150">
        <f t="shared" si="109"/>
        <v>0</v>
      </c>
      <c r="M229" s="150">
        <f t="shared" si="110"/>
        <v>0</v>
      </c>
      <c r="N229" s="121" t="s">
        <v>136</v>
      </c>
      <c r="O229" s="24"/>
      <c r="P229" s="124" t="s">
        <v>1</v>
      </c>
      <c r="Q229" s="125" t="s">
        <v>38</v>
      </c>
      <c r="R229" s="126">
        <f t="shared" si="95"/>
        <v>0</v>
      </c>
      <c r="S229" s="126">
        <f t="shared" si="96"/>
        <v>0</v>
      </c>
      <c r="T229" s="126">
        <f t="shared" si="97"/>
        <v>0</v>
      </c>
      <c r="U229" s="127">
        <v>0.13802</v>
      </c>
      <c r="V229" s="127">
        <f t="shared" si="98"/>
        <v>0.55208000000000002</v>
      </c>
      <c r="W229" s="127">
        <v>1.0000000000000001E-5</v>
      </c>
      <c r="X229" s="127">
        <f t="shared" si="99"/>
        <v>4.0000000000000003E-5</v>
      </c>
      <c r="Y229" s="127">
        <v>8.0000000000000004E-4</v>
      </c>
      <c r="Z229" s="128">
        <f t="shared" si="100"/>
        <v>3.2000000000000002E-3</v>
      </c>
      <c r="AT229" s="129" t="s">
        <v>189</v>
      </c>
      <c r="AV229" s="129" t="s">
        <v>132</v>
      </c>
      <c r="AW229" s="129" t="s">
        <v>138</v>
      </c>
      <c r="BA229" s="13" t="s">
        <v>129</v>
      </c>
      <c r="BG229" s="130">
        <f t="shared" si="101"/>
        <v>0</v>
      </c>
      <c r="BH229" s="130">
        <f t="shared" si="102"/>
        <v>0</v>
      </c>
      <c r="BI229" s="130">
        <f t="shared" si="103"/>
        <v>0</v>
      </c>
      <c r="BJ229" s="130">
        <f t="shared" si="104"/>
        <v>0</v>
      </c>
      <c r="BK229" s="130">
        <f t="shared" si="105"/>
        <v>0</v>
      </c>
      <c r="BL229" s="13" t="s">
        <v>138</v>
      </c>
      <c r="BM229" s="130">
        <f t="shared" si="106"/>
        <v>0</v>
      </c>
      <c r="BN229" s="13" t="s">
        <v>189</v>
      </c>
      <c r="BO229" s="129" t="s">
        <v>497</v>
      </c>
    </row>
    <row r="230" spans="2:67" s="1" customFormat="1" ht="16.5" customHeight="1">
      <c r="B230" s="118"/>
      <c r="C230" s="119" t="s">
        <v>498</v>
      </c>
      <c r="D230" s="119" t="s">
        <v>132</v>
      </c>
      <c r="E230" s="120" t="s">
        <v>499</v>
      </c>
      <c r="F230" s="121" t="s">
        <v>500</v>
      </c>
      <c r="G230" s="122" t="s">
        <v>135</v>
      </c>
      <c r="H230" s="123">
        <v>1</v>
      </c>
      <c r="I230" s="150">
        <f t="shared" si="107"/>
        <v>0</v>
      </c>
      <c r="J230" s="150">
        <f t="shared" si="107"/>
        <v>0</v>
      </c>
      <c r="K230" s="150">
        <f t="shared" si="108"/>
        <v>0</v>
      </c>
      <c r="L230" s="150">
        <f t="shared" si="109"/>
        <v>0</v>
      </c>
      <c r="M230" s="150">
        <f t="shared" si="110"/>
        <v>0</v>
      </c>
      <c r="N230" s="121" t="s">
        <v>1</v>
      </c>
      <c r="O230" s="24"/>
      <c r="P230" s="124" t="s">
        <v>1</v>
      </c>
      <c r="Q230" s="125" t="s">
        <v>38</v>
      </c>
      <c r="R230" s="126">
        <f t="shared" si="95"/>
        <v>0</v>
      </c>
      <c r="S230" s="126">
        <f t="shared" si="96"/>
        <v>0</v>
      </c>
      <c r="T230" s="126">
        <f t="shared" si="97"/>
        <v>0</v>
      </c>
      <c r="U230" s="127">
        <v>0.19502</v>
      </c>
      <c r="V230" s="127">
        <f t="shared" si="98"/>
        <v>0.19502</v>
      </c>
      <c r="W230" s="127">
        <v>2.0000000000000002E-5</v>
      </c>
      <c r="X230" s="127">
        <f t="shared" si="99"/>
        <v>2.0000000000000002E-5</v>
      </c>
      <c r="Y230" s="127">
        <v>0</v>
      </c>
      <c r="Z230" s="128">
        <f t="shared" si="100"/>
        <v>0</v>
      </c>
      <c r="AT230" s="129" t="s">
        <v>189</v>
      </c>
      <c r="AV230" s="129" t="s">
        <v>132</v>
      </c>
      <c r="AW230" s="129" t="s">
        <v>138</v>
      </c>
      <c r="BA230" s="13" t="s">
        <v>129</v>
      </c>
      <c r="BG230" s="130">
        <f t="shared" si="101"/>
        <v>0</v>
      </c>
      <c r="BH230" s="130">
        <f t="shared" si="102"/>
        <v>0</v>
      </c>
      <c r="BI230" s="130">
        <f t="shared" si="103"/>
        <v>0</v>
      </c>
      <c r="BJ230" s="130">
        <f t="shared" si="104"/>
        <v>0</v>
      </c>
      <c r="BK230" s="130">
        <f t="shared" si="105"/>
        <v>0</v>
      </c>
      <c r="BL230" s="13" t="s">
        <v>138</v>
      </c>
      <c r="BM230" s="130">
        <f t="shared" si="106"/>
        <v>0</v>
      </c>
      <c r="BN230" s="13" t="s">
        <v>189</v>
      </c>
      <c r="BO230" s="129" t="s">
        <v>501</v>
      </c>
    </row>
    <row r="231" spans="2:67" s="1" customFormat="1" ht="24" customHeight="1">
      <c r="B231" s="118"/>
      <c r="C231" s="131" t="s">
        <v>502</v>
      </c>
      <c r="D231" s="131" t="s">
        <v>196</v>
      </c>
      <c r="E231" s="132" t="s">
        <v>503</v>
      </c>
      <c r="F231" s="133" t="s">
        <v>504</v>
      </c>
      <c r="G231" s="134" t="s">
        <v>135</v>
      </c>
      <c r="H231" s="135">
        <v>1</v>
      </c>
      <c r="I231" s="151">
        <f t="shared" ref="I231:I262" si="111">ROUND(0,2)</f>
        <v>0</v>
      </c>
      <c r="J231" s="152"/>
      <c r="K231" s="151">
        <f t="shared" si="108"/>
        <v>0</v>
      </c>
      <c r="L231" s="151"/>
      <c r="M231" s="151">
        <f t="shared" si="110"/>
        <v>0</v>
      </c>
      <c r="N231" s="133" t="s">
        <v>1</v>
      </c>
      <c r="O231" s="136"/>
      <c r="P231" s="137" t="s">
        <v>1</v>
      </c>
      <c r="Q231" s="125" t="s">
        <v>38</v>
      </c>
      <c r="R231" s="126">
        <f t="shared" si="95"/>
        <v>0</v>
      </c>
      <c r="S231" s="126">
        <f t="shared" si="96"/>
        <v>0</v>
      </c>
      <c r="T231" s="126">
        <f t="shared" si="97"/>
        <v>0</v>
      </c>
      <c r="U231" s="127">
        <v>0</v>
      </c>
      <c r="V231" s="127">
        <f t="shared" si="98"/>
        <v>0</v>
      </c>
      <c r="W231" s="127">
        <v>1.6999999999999999E-3</v>
      </c>
      <c r="X231" s="127">
        <f t="shared" si="99"/>
        <v>1.6999999999999999E-3</v>
      </c>
      <c r="Y231" s="127">
        <v>0</v>
      </c>
      <c r="Z231" s="128">
        <f t="shared" si="100"/>
        <v>0</v>
      </c>
      <c r="AT231" s="129" t="s">
        <v>199</v>
      </c>
      <c r="AV231" s="129" t="s">
        <v>196</v>
      </c>
      <c r="AW231" s="129" t="s">
        <v>138</v>
      </c>
      <c r="BA231" s="13" t="s">
        <v>129</v>
      </c>
      <c r="BG231" s="130">
        <f t="shared" si="101"/>
        <v>0</v>
      </c>
      <c r="BH231" s="130">
        <f t="shared" si="102"/>
        <v>0</v>
      </c>
      <c r="BI231" s="130">
        <f t="shared" si="103"/>
        <v>0</v>
      </c>
      <c r="BJ231" s="130">
        <f t="shared" si="104"/>
        <v>0</v>
      </c>
      <c r="BK231" s="130">
        <f t="shared" si="105"/>
        <v>0</v>
      </c>
      <c r="BL231" s="13" t="s">
        <v>138</v>
      </c>
      <c r="BM231" s="130">
        <f t="shared" si="106"/>
        <v>0</v>
      </c>
      <c r="BN231" s="13" t="s">
        <v>189</v>
      </c>
      <c r="BO231" s="129" t="s">
        <v>505</v>
      </c>
    </row>
    <row r="232" spans="2:67" s="1" customFormat="1" ht="16.5" customHeight="1">
      <c r="B232" s="118"/>
      <c r="C232" s="119" t="s">
        <v>506</v>
      </c>
      <c r="D232" s="119" t="s">
        <v>132</v>
      </c>
      <c r="E232" s="120" t="s">
        <v>507</v>
      </c>
      <c r="F232" s="121" t="s">
        <v>508</v>
      </c>
      <c r="G232" s="122" t="s">
        <v>135</v>
      </c>
      <c r="H232" s="123">
        <v>1</v>
      </c>
      <c r="I232" s="150">
        <f t="shared" si="111"/>
        <v>0</v>
      </c>
      <c r="J232" s="150">
        <f>ROUND(0,2)</f>
        <v>0</v>
      </c>
      <c r="K232" s="150">
        <f t="shared" si="108"/>
        <v>0</v>
      </c>
      <c r="L232" s="150">
        <f t="shared" si="109"/>
        <v>0</v>
      </c>
      <c r="M232" s="150">
        <f t="shared" si="110"/>
        <v>0</v>
      </c>
      <c r="N232" s="121" t="s">
        <v>1</v>
      </c>
      <c r="O232" s="24"/>
      <c r="P232" s="124" t="s">
        <v>1</v>
      </c>
      <c r="Q232" s="125" t="s">
        <v>38</v>
      </c>
      <c r="R232" s="126">
        <f t="shared" si="95"/>
        <v>0</v>
      </c>
      <c r="S232" s="126">
        <f t="shared" si="96"/>
        <v>0</v>
      </c>
      <c r="T232" s="126">
        <f t="shared" si="97"/>
        <v>0</v>
      </c>
      <c r="U232" s="127">
        <v>0.214</v>
      </c>
      <c r="V232" s="127">
        <f t="shared" si="98"/>
        <v>0.214</v>
      </c>
      <c r="W232" s="127">
        <v>3.0000000000000001E-5</v>
      </c>
      <c r="X232" s="127">
        <f t="shared" si="99"/>
        <v>3.0000000000000001E-5</v>
      </c>
      <c r="Y232" s="127">
        <v>0</v>
      </c>
      <c r="Z232" s="128">
        <f t="shared" si="100"/>
        <v>0</v>
      </c>
      <c r="AT232" s="129" t="s">
        <v>189</v>
      </c>
      <c r="AV232" s="129" t="s">
        <v>132</v>
      </c>
      <c r="AW232" s="129" t="s">
        <v>138</v>
      </c>
      <c r="BA232" s="13" t="s">
        <v>129</v>
      </c>
      <c r="BG232" s="130">
        <f t="shared" si="101"/>
        <v>0</v>
      </c>
      <c r="BH232" s="130">
        <f t="shared" si="102"/>
        <v>0</v>
      </c>
      <c r="BI232" s="130">
        <f t="shared" si="103"/>
        <v>0</v>
      </c>
      <c r="BJ232" s="130">
        <f t="shared" si="104"/>
        <v>0</v>
      </c>
      <c r="BK232" s="130">
        <f t="shared" si="105"/>
        <v>0</v>
      </c>
      <c r="BL232" s="13" t="s">
        <v>138</v>
      </c>
      <c r="BM232" s="130">
        <f t="shared" si="106"/>
        <v>0</v>
      </c>
      <c r="BN232" s="13" t="s">
        <v>189</v>
      </c>
      <c r="BO232" s="129" t="s">
        <v>509</v>
      </c>
    </row>
    <row r="233" spans="2:67" s="1" customFormat="1" ht="24" customHeight="1">
      <c r="B233" s="118"/>
      <c r="C233" s="131" t="s">
        <v>510</v>
      </c>
      <c r="D233" s="131" t="s">
        <v>196</v>
      </c>
      <c r="E233" s="132" t="s">
        <v>511</v>
      </c>
      <c r="F233" s="133" t="s">
        <v>512</v>
      </c>
      <c r="G233" s="134" t="s">
        <v>135</v>
      </c>
      <c r="H233" s="135">
        <v>1</v>
      </c>
      <c r="I233" s="151">
        <f t="shared" si="111"/>
        <v>0</v>
      </c>
      <c r="J233" s="152"/>
      <c r="K233" s="151">
        <f t="shared" si="108"/>
        <v>0</v>
      </c>
      <c r="L233" s="151"/>
      <c r="M233" s="150">
        <f t="shared" si="110"/>
        <v>0</v>
      </c>
      <c r="N233" s="133" t="s">
        <v>1</v>
      </c>
      <c r="O233" s="136"/>
      <c r="P233" s="137" t="s">
        <v>1</v>
      </c>
      <c r="Q233" s="125" t="s">
        <v>38</v>
      </c>
      <c r="R233" s="126">
        <f t="shared" si="95"/>
        <v>0</v>
      </c>
      <c r="S233" s="126">
        <f t="shared" si="96"/>
        <v>0</v>
      </c>
      <c r="T233" s="126">
        <f t="shared" si="97"/>
        <v>0</v>
      </c>
      <c r="U233" s="127">
        <v>0</v>
      </c>
      <c r="V233" s="127">
        <f t="shared" si="98"/>
        <v>0</v>
      </c>
      <c r="W233" s="127">
        <v>1.6999999999999999E-3</v>
      </c>
      <c r="X233" s="127">
        <f t="shared" si="99"/>
        <v>1.6999999999999999E-3</v>
      </c>
      <c r="Y233" s="127">
        <v>0</v>
      </c>
      <c r="Z233" s="128">
        <f t="shared" si="100"/>
        <v>0</v>
      </c>
      <c r="AT233" s="129" t="s">
        <v>199</v>
      </c>
      <c r="AV233" s="129" t="s">
        <v>196</v>
      </c>
      <c r="AW233" s="129" t="s">
        <v>138</v>
      </c>
      <c r="BA233" s="13" t="s">
        <v>129</v>
      </c>
      <c r="BG233" s="130">
        <f t="shared" si="101"/>
        <v>0</v>
      </c>
      <c r="BH233" s="130">
        <f t="shared" si="102"/>
        <v>0</v>
      </c>
      <c r="BI233" s="130">
        <f t="shared" si="103"/>
        <v>0</v>
      </c>
      <c r="BJ233" s="130">
        <f t="shared" si="104"/>
        <v>0</v>
      </c>
      <c r="BK233" s="130">
        <f t="shared" si="105"/>
        <v>0</v>
      </c>
      <c r="BL233" s="13" t="s">
        <v>138</v>
      </c>
      <c r="BM233" s="130">
        <f t="shared" si="106"/>
        <v>0</v>
      </c>
      <c r="BN233" s="13" t="s">
        <v>189</v>
      </c>
      <c r="BO233" s="129" t="s">
        <v>513</v>
      </c>
    </row>
    <row r="234" spans="2:67" s="1" customFormat="1" ht="16.5" customHeight="1">
      <c r="B234" s="118"/>
      <c r="C234" s="119" t="s">
        <v>514</v>
      </c>
      <c r="D234" s="119" t="s">
        <v>132</v>
      </c>
      <c r="E234" s="120" t="s">
        <v>515</v>
      </c>
      <c r="F234" s="121" t="s">
        <v>516</v>
      </c>
      <c r="G234" s="122" t="s">
        <v>135</v>
      </c>
      <c r="H234" s="123">
        <v>1</v>
      </c>
      <c r="I234" s="150">
        <f t="shared" si="111"/>
        <v>0</v>
      </c>
      <c r="J234" s="150">
        <f>ROUND(0,2)</f>
        <v>0</v>
      </c>
      <c r="K234" s="150">
        <f t="shared" si="108"/>
        <v>0</v>
      </c>
      <c r="L234" s="150">
        <f t="shared" si="109"/>
        <v>0</v>
      </c>
      <c r="M234" s="150">
        <f t="shared" si="110"/>
        <v>0</v>
      </c>
      <c r="N234" s="121" t="s">
        <v>136</v>
      </c>
      <c r="O234" s="24"/>
      <c r="P234" s="124" t="s">
        <v>1</v>
      </c>
      <c r="Q234" s="125" t="s">
        <v>38</v>
      </c>
      <c r="R234" s="126">
        <f t="shared" si="95"/>
        <v>0</v>
      </c>
      <c r="S234" s="126">
        <f t="shared" si="96"/>
        <v>0</v>
      </c>
      <c r="T234" s="126">
        <f t="shared" si="97"/>
        <v>0</v>
      </c>
      <c r="U234" s="127">
        <v>0.40011999999999998</v>
      </c>
      <c r="V234" s="127">
        <f t="shared" si="98"/>
        <v>0.40011999999999998</v>
      </c>
      <c r="W234" s="127">
        <v>0</v>
      </c>
      <c r="X234" s="127">
        <f t="shared" si="99"/>
        <v>0</v>
      </c>
      <c r="Y234" s="127">
        <v>0</v>
      </c>
      <c r="Z234" s="128">
        <f t="shared" si="100"/>
        <v>0</v>
      </c>
      <c r="AT234" s="129" t="s">
        <v>189</v>
      </c>
      <c r="AV234" s="129" t="s">
        <v>132</v>
      </c>
      <c r="AW234" s="129" t="s">
        <v>138</v>
      </c>
      <c r="BA234" s="13" t="s">
        <v>129</v>
      </c>
      <c r="BG234" s="130">
        <f t="shared" si="101"/>
        <v>0</v>
      </c>
      <c r="BH234" s="130">
        <f t="shared" si="102"/>
        <v>0</v>
      </c>
      <c r="BI234" s="130">
        <f t="shared" si="103"/>
        <v>0</v>
      </c>
      <c r="BJ234" s="130">
        <f t="shared" si="104"/>
        <v>0</v>
      </c>
      <c r="BK234" s="130">
        <f t="shared" si="105"/>
        <v>0</v>
      </c>
      <c r="BL234" s="13" t="s">
        <v>138</v>
      </c>
      <c r="BM234" s="130">
        <f t="shared" si="106"/>
        <v>0</v>
      </c>
      <c r="BN234" s="13" t="s">
        <v>189</v>
      </c>
      <c r="BO234" s="129" t="s">
        <v>517</v>
      </c>
    </row>
    <row r="235" spans="2:67" s="1" customFormat="1" ht="16.5" customHeight="1">
      <c r="B235" s="118"/>
      <c r="C235" s="131" t="s">
        <v>518</v>
      </c>
      <c r="D235" s="131" t="s">
        <v>196</v>
      </c>
      <c r="E235" s="132" t="s">
        <v>519</v>
      </c>
      <c r="F235" s="133" t="s">
        <v>520</v>
      </c>
      <c r="G235" s="134" t="s">
        <v>135</v>
      </c>
      <c r="H235" s="135">
        <v>1</v>
      </c>
      <c r="I235" s="151">
        <f t="shared" si="111"/>
        <v>0</v>
      </c>
      <c r="J235" s="152"/>
      <c r="K235" s="151">
        <f t="shared" si="108"/>
        <v>0</v>
      </c>
      <c r="L235" s="151"/>
      <c r="M235" s="151">
        <f t="shared" si="110"/>
        <v>0</v>
      </c>
      <c r="N235" s="133" t="s">
        <v>1</v>
      </c>
      <c r="O235" s="136"/>
      <c r="P235" s="137" t="s">
        <v>1</v>
      </c>
      <c r="Q235" s="125" t="s">
        <v>38</v>
      </c>
      <c r="R235" s="126">
        <f t="shared" si="95"/>
        <v>0</v>
      </c>
      <c r="S235" s="126">
        <f t="shared" si="96"/>
        <v>0</v>
      </c>
      <c r="T235" s="126">
        <f t="shared" si="97"/>
        <v>0</v>
      </c>
      <c r="U235" s="127">
        <v>0</v>
      </c>
      <c r="V235" s="127">
        <f t="shared" si="98"/>
        <v>0</v>
      </c>
      <c r="W235" s="127">
        <v>1.5E-3</v>
      </c>
      <c r="X235" s="127">
        <f t="shared" si="99"/>
        <v>1.5E-3</v>
      </c>
      <c r="Y235" s="127">
        <v>0</v>
      </c>
      <c r="Z235" s="128">
        <f t="shared" si="100"/>
        <v>0</v>
      </c>
      <c r="AT235" s="129" t="s">
        <v>199</v>
      </c>
      <c r="AV235" s="129" t="s">
        <v>196</v>
      </c>
      <c r="AW235" s="129" t="s">
        <v>138</v>
      </c>
      <c r="BA235" s="13" t="s">
        <v>129</v>
      </c>
      <c r="BG235" s="130">
        <f t="shared" si="101"/>
        <v>0</v>
      </c>
      <c r="BH235" s="130">
        <f t="shared" si="102"/>
        <v>0</v>
      </c>
      <c r="BI235" s="130">
        <f t="shared" si="103"/>
        <v>0</v>
      </c>
      <c r="BJ235" s="130">
        <f t="shared" si="104"/>
        <v>0</v>
      </c>
      <c r="BK235" s="130">
        <f t="shared" si="105"/>
        <v>0</v>
      </c>
      <c r="BL235" s="13" t="s">
        <v>138</v>
      </c>
      <c r="BM235" s="130">
        <f t="shared" si="106"/>
        <v>0</v>
      </c>
      <c r="BN235" s="13" t="s">
        <v>189</v>
      </c>
      <c r="BO235" s="129" t="s">
        <v>521</v>
      </c>
    </row>
    <row r="236" spans="2:67" s="1" customFormat="1" ht="16.5" customHeight="1">
      <c r="B236" s="118"/>
      <c r="C236" s="119" t="s">
        <v>522</v>
      </c>
      <c r="D236" s="119" t="s">
        <v>132</v>
      </c>
      <c r="E236" s="120" t="s">
        <v>523</v>
      </c>
      <c r="F236" s="121" t="s">
        <v>524</v>
      </c>
      <c r="G236" s="122" t="s">
        <v>135</v>
      </c>
      <c r="H236" s="123">
        <v>1</v>
      </c>
      <c r="I236" s="150">
        <f t="shared" si="111"/>
        <v>0</v>
      </c>
      <c r="J236" s="150">
        <f>ROUND(0,2)</f>
        <v>0</v>
      </c>
      <c r="K236" s="150">
        <f t="shared" si="108"/>
        <v>0</v>
      </c>
      <c r="L236" s="150">
        <f t="shared" si="109"/>
        <v>0</v>
      </c>
      <c r="M236" s="150">
        <f t="shared" si="110"/>
        <v>0</v>
      </c>
      <c r="N236" s="121" t="s">
        <v>136</v>
      </c>
      <c r="O236" s="24"/>
      <c r="P236" s="124" t="s">
        <v>1</v>
      </c>
      <c r="Q236" s="125" t="s">
        <v>38</v>
      </c>
      <c r="R236" s="126">
        <f t="shared" si="95"/>
        <v>0</v>
      </c>
      <c r="S236" s="126">
        <f t="shared" si="96"/>
        <v>0</v>
      </c>
      <c r="T236" s="126">
        <f t="shared" si="97"/>
        <v>0</v>
      </c>
      <c r="U236" s="127">
        <v>0.41011999999999998</v>
      </c>
      <c r="V236" s="127">
        <f t="shared" si="98"/>
        <v>0.41011999999999998</v>
      </c>
      <c r="W236" s="127">
        <v>0</v>
      </c>
      <c r="X236" s="127">
        <f t="shared" si="99"/>
        <v>0</v>
      </c>
      <c r="Y236" s="127">
        <v>0</v>
      </c>
      <c r="Z236" s="128">
        <f t="shared" si="100"/>
        <v>0</v>
      </c>
      <c r="AT236" s="129" t="s">
        <v>189</v>
      </c>
      <c r="AV236" s="129" t="s">
        <v>132</v>
      </c>
      <c r="AW236" s="129" t="s">
        <v>138</v>
      </c>
      <c r="BA236" s="13" t="s">
        <v>129</v>
      </c>
      <c r="BG236" s="130">
        <f t="shared" si="101"/>
        <v>0</v>
      </c>
      <c r="BH236" s="130">
        <f t="shared" si="102"/>
        <v>0</v>
      </c>
      <c r="BI236" s="130">
        <f t="shared" si="103"/>
        <v>0</v>
      </c>
      <c r="BJ236" s="130">
        <f t="shared" si="104"/>
        <v>0</v>
      </c>
      <c r="BK236" s="130">
        <f t="shared" si="105"/>
        <v>0</v>
      </c>
      <c r="BL236" s="13" t="s">
        <v>138</v>
      </c>
      <c r="BM236" s="130">
        <f t="shared" si="106"/>
        <v>0</v>
      </c>
      <c r="BN236" s="13" t="s">
        <v>189</v>
      </c>
      <c r="BO236" s="129" t="s">
        <v>525</v>
      </c>
    </row>
    <row r="237" spans="2:67" s="1" customFormat="1" ht="16.5" customHeight="1">
      <c r="B237" s="118"/>
      <c r="C237" s="131" t="s">
        <v>526</v>
      </c>
      <c r="D237" s="131" t="s">
        <v>196</v>
      </c>
      <c r="E237" s="132" t="s">
        <v>527</v>
      </c>
      <c r="F237" s="133" t="s">
        <v>528</v>
      </c>
      <c r="G237" s="134" t="s">
        <v>135</v>
      </c>
      <c r="H237" s="135">
        <v>1</v>
      </c>
      <c r="I237" s="151">
        <f t="shared" si="111"/>
        <v>0</v>
      </c>
      <c r="J237" s="152"/>
      <c r="K237" s="151">
        <f t="shared" si="108"/>
        <v>0</v>
      </c>
      <c r="L237" s="151"/>
      <c r="M237" s="151">
        <f t="shared" si="110"/>
        <v>0</v>
      </c>
      <c r="N237" s="133" t="s">
        <v>1</v>
      </c>
      <c r="O237" s="136"/>
      <c r="P237" s="137" t="s">
        <v>1</v>
      </c>
      <c r="Q237" s="125" t="s">
        <v>38</v>
      </c>
      <c r="R237" s="126">
        <f t="shared" si="95"/>
        <v>0</v>
      </c>
      <c r="S237" s="126">
        <f t="shared" si="96"/>
        <v>0</v>
      </c>
      <c r="T237" s="126">
        <f t="shared" si="97"/>
        <v>0</v>
      </c>
      <c r="U237" s="127">
        <v>0</v>
      </c>
      <c r="V237" s="127">
        <f t="shared" si="98"/>
        <v>0</v>
      </c>
      <c r="W237" s="127">
        <v>1.5E-3</v>
      </c>
      <c r="X237" s="127">
        <f t="shared" si="99"/>
        <v>1.5E-3</v>
      </c>
      <c r="Y237" s="127">
        <v>0</v>
      </c>
      <c r="Z237" s="128">
        <f t="shared" si="100"/>
        <v>0</v>
      </c>
      <c r="AT237" s="129" t="s">
        <v>199</v>
      </c>
      <c r="AV237" s="129" t="s">
        <v>196</v>
      </c>
      <c r="AW237" s="129" t="s">
        <v>138</v>
      </c>
      <c r="BA237" s="13" t="s">
        <v>129</v>
      </c>
      <c r="BG237" s="130">
        <f t="shared" si="101"/>
        <v>0</v>
      </c>
      <c r="BH237" s="130">
        <f t="shared" si="102"/>
        <v>0</v>
      </c>
      <c r="BI237" s="130">
        <f t="shared" si="103"/>
        <v>0</v>
      </c>
      <c r="BJ237" s="130">
        <f t="shared" si="104"/>
        <v>0</v>
      </c>
      <c r="BK237" s="130">
        <f t="shared" si="105"/>
        <v>0</v>
      </c>
      <c r="BL237" s="13" t="s">
        <v>138</v>
      </c>
      <c r="BM237" s="130">
        <f t="shared" si="106"/>
        <v>0</v>
      </c>
      <c r="BN237" s="13" t="s">
        <v>189</v>
      </c>
      <c r="BO237" s="129" t="s">
        <v>529</v>
      </c>
    </row>
    <row r="238" spans="2:67" s="1" customFormat="1" ht="24" customHeight="1">
      <c r="B238" s="118"/>
      <c r="C238" s="119" t="s">
        <v>530</v>
      </c>
      <c r="D238" s="119" t="s">
        <v>132</v>
      </c>
      <c r="E238" s="120" t="s">
        <v>531</v>
      </c>
      <c r="F238" s="121" t="s">
        <v>532</v>
      </c>
      <c r="G238" s="122" t="s">
        <v>135</v>
      </c>
      <c r="H238" s="123">
        <v>1</v>
      </c>
      <c r="I238" s="150">
        <f t="shared" si="111"/>
        <v>0</v>
      </c>
      <c r="J238" s="150">
        <f>ROUND(0,2)</f>
        <v>0</v>
      </c>
      <c r="K238" s="150">
        <f t="shared" si="108"/>
        <v>0</v>
      </c>
      <c r="L238" s="150">
        <f t="shared" si="109"/>
        <v>0</v>
      </c>
      <c r="M238" s="150">
        <f t="shared" si="110"/>
        <v>0</v>
      </c>
      <c r="N238" s="121" t="s">
        <v>1</v>
      </c>
      <c r="O238" s="24"/>
      <c r="P238" s="124" t="s">
        <v>1</v>
      </c>
      <c r="Q238" s="125" t="s">
        <v>38</v>
      </c>
      <c r="R238" s="126">
        <f t="shared" si="95"/>
        <v>0</v>
      </c>
      <c r="S238" s="126">
        <f t="shared" si="96"/>
        <v>0</v>
      </c>
      <c r="T238" s="126">
        <f t="shared" si="97"/>
        <v>0</v>
      </c>
      <c r="U238" s="127">
        <v>0.16635</v>
      </c>
      <c r="V238" s="127">
        <f t="shared" si="98"/>
        <v>0.16635</v>
      </c>
      <c r="W238" s="127">
        <v>4.6999999999999999E-4</v>
      </c>
      <c r="X238" s="127">
        <f t="shared" si="99"/>
        <v>4.6999999999999999E-4</v>
      </c>
      <c r="Y238" s="127">
        <v>0</v>
      </c>
      <c r="Z238" s="128">
        <f t="shared" si="100"/>
        <v>0</v>
      </c>
      <c r="AT238" s="129" t="s">
        <v>189</v>
      </c>
      <c r="AV238" s="129" t="s">
        <v>132</v>
      </c>
      <c r="AW238" s="129" t="s">
        <v>138</v>
      </c>
      <c r="BA238" s="13" t="s">
        <v>129</v>
      </c>
      <c r="BG238" s="130">
        <f t="shared" si="101"/>
        <v>0</v>
      </c>
      <c r="BH238" s="130">
        <f t="shared" si="102"/>
        <v>0</v>
      </c>
      <c r="BI238" s="130">
        <f t="shared" si="103"/>
        <v>0</v>
      </c>
      <c r="BJ238" s="130">
        <f t="shared" si="104"/>
        <v>0</v>
      </c>
      <c r="BK238" s="130">
        <f t="shared" si="105"/>
        <v>0</v>
      </c>
      <c r="BL238" s="13" t="s">
        <v>138</v>
      </c>
      <c r="BM238" s="130">
        <f t="shared" si="106"/>
        <v>0</v>
      </c>
      <c r="BN238" s="13" t="s">
        <v>189</v>
      </c>
      <c r="BO238" s="129" t="s">
        <v>533</v>
      </c>
    </row>
    <row r="239" spans="2:67" s="1" customFormat="1" ht="24" customHeight="1">
      <c r="B239" s="118"/>
      <c r="C239" s="131" t="s">
        <v>534</v>
      </c>
      <c r="D239" s="131" t="s">
        <v>196</v>
      </c>
      <c r="E239" s="132" t="s">
        <v>535</v>
      </c>
      <c r="F239" s="133" t="s">
        <v>536</v>
      </c>
      <c r="G239" s="134" t="s">
        <v>135</v>
      </c>
      <c r="H239" s="135">
        <v>1</v>
      </c>
      <c r="I239" s="151">
        <f t="shared" si="111"/>
        <v>0</v>
      </c>
      <c r="J239" s="152"/>
      <c r="K239" s="151">
        <f t="shared" si="108"/>
        <v>0</v>
      </c>
      <c r="L239" s="151"/>
      <c r="M239" s="151">
        <f t="shared" si="110"/>
        <v>0</v>
      </c>
      <c r="N239" s="133" t="s">
        <v>170</v>
      </c>
      <c r="O239" s="136"/>
      <c r="P239" s="137" t="s">
        <v>1</v>
      </c>
      <c r="Q239" s="125" t="s">
        <v>38</v>
      </c>
      <c r="R239" s="126">
        <f t="shared" si="95"/>
        <v>0</v>
      </c>
      <c r="S239" s="126">
        <f t="shared" si="96"/>
        <v>0</v>
      </c>
      <c r="T239" s="126">
        <f t="shared" si="97"/>
        <v>0</v>
      </c>
      <c r="U239" s="127">
        <v>0</v>
      </c>
      <c r="V239" s="127">
        <f t="shared" si="98"/>
        <v>0</v>
      </c>
      <c r="W239" s="127">
        <v>2E-3</v>
      </c>
      <c r="X239" s="127">
        <f t="shared" si="99"/>
        <v>2E-3</v>
      </c>
      <c r="Y239" s="127">
        <v>0</v>
      </c>
      <c r="Z239" s="128">
        <f t="shared" si="100"/>
        <v>0</v>
      </c>
      <c r="AT239" s="129" t="s">
        <v>199</v>
      </c>
      <c r="AV239" s="129" t="s">
        <v>196</v>
      </c>
      <c r="AW239" s="129" t="s">
        <v>138</v>
      </c>
      <c r="BA239" s="13" t="s">
        <v>129</v>
      </c>
      <c r="BG239" s="130">
        <f t="shared" si="101"/>
        <v>0</v>
      </c>
      <c r="BH239" s="130">
        <f t="shared" si="102"/>
        <v>0</v>
      </c>
      <c r="BI239" s="130">
        <f t="shared" si="103"/>
        <v>0</v>
      </c>
      <c r="BJ239" s="130">
        <f t="shared" si="104"/>
        <v>0</v>
      </c>
      <c r="BK239" s="130">
        <f t="shared" si="105"/>
        <v>0</v>
      </c>
      <c r="BL239" s="13" t="s">
        <v>138</v>
      </c>
      <c r="BM239" s="130">
        <f t="shared" si="106"/>
        <v>0</v>
      </c>
      <c r="BN239" s="13" t="s">
        <v>189</v>
      </c>
      <c r="BO239" s="129" t="s">
        <v>537</v>
      </c>
    </row>
    <row r="240" spans="2:67" s="1" customFormat="1" ht="24" customHeight="1">
      <c r="B240" s="118"/>
      <c r="C240" s="119" t="s">
        <v>538</v>
      </c>
      <c r="D240" s="119" t="s">
        <v>132</v>
      </c>
      <c r="E240" s="120" t="s">
        <v>539</v>
      </c>
      <c r="F240" s="121" t="s">
        <v>540</v>
      </c>
      <c r="G240" s="122" t="s">
        <v>135</v>
      </c>
      <c r="H240" s="123">
        <v>6</v>
      </c>
      <c r="I240" s="150">
        <f t="shared" si="111"/>
        <v>0</v>
      </c>
      <c r="J240" s="150">
        <f>ROUND(0,2)</f>
        <v>0</v>
      </c>
      <c r="K240" s="150">
        <f t="shared" si="108"/>
        <v>0</v>
      </c>
      <c r="L240" s="150">
        <f t="shared" si="109"/>
        <v>0</v>
      </c>
      <c r="M240" s="150">
        <f t="shared" si="110"/>
        <v>0</v>
      </c>
      <c r="N240" s="121" t="s">
        <v>170</v>
      </c>
      <c r="O240" s="24"/>
      <c r="P240" s="124" t="s">
        <v>1</v>
      </c>
      <c r="Q240" s="125" t="s">
        <v>38</v>
      </c>
      <c r="R240" s="126">
        <f t="shared" si="95"/>
        <v>0</v>
      </c>
      <c r="S240" s="126">
        <f t="shared" si="96"/>
        <v>0</v>
      </c>
      <c r="T240" s="126">
        <f t="shared" si="97"/>
        <v>0</v>
      </c>
      <c r="U240" s="127">
        <v>0.19544</v>
      </c>
      <c r="V240" s="127">
        <f t="shared" si="98"/>
        <v>1.1726399999999999</v>
      </c>
      <c r="W240" s="127">
        <v>7.5000000000000002E-4</v>
      </c>
      <c r="X240" s="127">
        <f t="shared" si="99"/>
        <v>4.5000000000000005E-3</v>
      </c>
      <c r="Y240" s="127">
        <v>0</v>
      </c>
      <c r="Z240" s="128">
        <f t="shared" si="100"/>
        <v>0</v>
      </c>
      <c r="AT240" s="129" t="s">
        <v>189</v>
      </c>
      <c r="AV240" s="129" t="s">
        <v>132</v>
      </c>
      <c r="AW240" s="129" t="s">
        <v>138</v>
      </c>
      <c r="BA240" s="13" t="s">
        <v>129</v>
      </c>
      <c r="BG240" s="130">
        <f t="shared" si="101"/>
        <v>0</v>
      </c>
      <c r="BH240" s="130">
        <f t="shared" si="102"/>
        <v>0</v>
      </c>
      <c r="BI240" s="130">
        <f t="shared" si="103"/>
        <v>0</v>
      </c>
      <c r="BJ240" s="130">
        <f t="shared" si="104"/>
        <v>0</v>
      </c>
      <c r="BK240" s="130">
        <f t="shared" si="105"/>
        <v>0</v>
      </c>
      <c r="BL240" s="13" t="s">
        <v>138</v>
      </c>
      <c r="BM240" s="130">
        <f t="shared" si="106"/>
        <v>0</v>
      </c>
      <c r="BN240" s="13" t="s">
        <v>189</v>
      </c>
      <c r="BO240" s="129" t="s">
        <v>541</v>
      </c>
    </row>
    <row r="241" spans="2:67" s="1" customFormat="1" ht="16.5" customHeight="1">
      <c r="B241" s="118"/>
      <c r="C241" s="131" t="s">
        <v>542</v>
      </c>
      <c r="D241" s="131" t="s">
        <v>196</v>
      </c>
      <c r="E241" s="132" t="s">
        <v>543</v>
      </c>
      <c r="F241" s="133" t="s">
        <v>544</v>
      </c>
      <c r="G241" s="134" t="s">
        <v>135</v>
      </c>
      <c r="H241" s="135">
        <v>6</v>
      </c>
      <c r="I241" s="151">
        <f t="shared" si="111"/>
        <v>0</v>
      </c>
      <c r="J241" s="152"/>
      <c r="K241" s="151">
        <f t="shared" si="108"/>
        <v>0</v>
      </c>
      <c r="L241" s="151"/>
      <c r="M241" s="151">
        <f t="shared" si="110"/>
        <v>0</v>
      </c>
      <c r="N241" s="133" t="s">
        <v>1</v>
      </c>
      <c r="O241" s="136"/>
      <c r="P241" s="137" t="s">
        <v>1</v>
      </c>
      <c r="Q241" s="125" t="s">
        <v>38</v>
      </c>
      <c r="R241" s="126">
        <f t="shared" si="95"/>
        <v>0</v>
      </c>
      <c r="S241" s="126">
        <f t="shared" si="96"/>
        <v>0</v>
      </c>
      <c r="T241" s="126">
        <f t="shared" si="97"/>
        <v>0</v>
      </c>
      <c r="U241" s="127">
        <v>0</v>
      </c>
      <c r="V241" s="127">
        <f t="shared" si="98"/>
        <v>0</v>
      </c>
      <c r="W241" s="127">
        <v>0</v>
      </c>
      <c r="X241" s="127">
        <f t="shared" si="99"/>
        <v>0</v>
      </c>
      <c r="Y241" s="127">
        <v>0</v>
      </c>
      <c r="Z241" s="128">
        <f t="shared" si="100"/>
        <v>0</v>
      </c>
      <c r="AT241" s="129" t="s">
        <v>199</v>
      </c>
      <c r="AV241" s="129" t="s">
        <v>196</v>
      </c>
      <c r="AW241" s="129" t="s">
        <v>138</v>
      </c>
      <c r="BA241" s="13" t="s">
        <v>129</v>
      </c>
      <c r="BG241" s="130">
        <f t="shared" si="101"/>
        <v>0</v>
      </c>
      <c r="BH241" s="130">
        <f t="shared" si="102"/>
        <v>0</v>
      </c>
      <c r="BI241" s="130">
        <f t="shared" si="103"/>
        <v>0</v>
      </c>
      <c r="BJ241" s="130">
        <f t="shared" si="104"/>
        <v>0</v>
      </c>
      <c r="BK241" s="130">
        <f t="shared" si="105"/>
        <v>0</v>
      </c>
      <c r="BL241" s="13" t="s">
        <v>138</v>
      </c>
      <c r="BM241" s="130">
        <f t="shared" si="106"/>
        <v>0</v>
      </c>
      <c r="BN241" s="13" t="s">
        <v>189</v>
      </c>
      <c r="BO241" s="129" t="s">
        <v>545</v>
      </c>
    </row>
    <row r="242" spans="2:67" s="1" customFormat="1" ht="16.5" customHeight="1">
      <c r="B242" s="118"/>
      <c r="C242" s="119" t="s">
        <v>546</v>
      </c>
      <c r="D242" s="119" t="s">
        <v>132</v>
      </c>
      <c r="E242" s="120" t="s">
        <v>547</v>
      </c>
      <c r="F242" s="121" t="s">
        <v>548</v>
      </c>
      <c r="G242" s="122" t="s">
        <v>135</v>
      </c>
      <c r="H242" s="123">
        <v>6</v>
      </c>
      <c r="I242" s="150">
        <f t="shared" si="111"/>
        <v>0</v>
      </c>
      <c r="J242" s="150">
        <f>ROUND(0,2)</f>
        <v>0</v>
      </c>
      <c r="K242" s="150">
        <f t="shared" si="108"/>
        <v>0</v>
      </c>
      <c r="L242" s="150">
        <f t="shared" si="109"/>
        <v>0</v>
      </c>
      <c r="M242" s="150">
        <f t="shared" si="110"/>
        <v>0</v>
      </c>
      <c r="N242" s="121" t="s">
        <v>170</v>
      </c>
      <c r="O242" s="24"/>
      <c r="P242" s="124" t="s">
        <v>1</v>
      </c>
      <c r="Q242" s="125" t="s">
        <v>38</v>
      </c>
      <c r="R242" s="126">
        <f t="shared" si="95"/>
        <v>0</v>
      </c>
      <c r="S242" s="126">
        <f t="shared" si="96"/>
        <v>0</v>
      </c>
      <c r="T242" s="126">
        <f t="shared" si="97"/>
        <v>0</v>
      </c>
      <c r="U242" s="127">
        <v>0.41676000000000002</v>
      </c>
      <c r="V242" s="127">
        <f t="shared" si="98"/>
        <v>2.5005600000000001</v>
      </c>
      <c r="W242" s="127">
        <v>1.31E-3</v>
      </c>
      <c r="X242" s="127">
        <f t="shared" si="99"/>
        <v>7.8599999999999989E-3</v>
      </c>
      <c r="Y242" s="127">
        <v>0</v>
      </c>
      <c r="Z242" s="128">
        <f t="shared" si="100"/>
        <v>0</v>
      </c>
      <c r="AT242" s="129" t="s">
        <v>189</v>
      </c>
      <c r="AV242" s="129" t="s">
        <v>132</v>
      </c>
      <c r="AW242" s="129" t="s">
        <v>138</v>
      </c>
      <c r="BA242" s="13" t="s">
        <v>129</v>
      </c>
      <c r="BG242" s="130">
        <f t="shared" si="101"/>
        <v>0</v>
      </c>
      <c r="BH242" s="130">
        <f t="shared" si="102"/>
        <v>0</v>
      </c>
      <c r="BI242" s="130">
        <f t="shared" si="103"/>
        <v>0</v>
      </c>
      <c r="BJ242" s="130">
        <f t="shared" si="104"/>
        <v>0</v>
      </c>
      <c r="BK242" s="130">
        <f t="shared" si="105"/>
        <v>0</v>
      </c>
      <c r="BL242" s="13" t="s">
        <v>138</v>
      </c>
      <c r="BM242" s="130">
        <f t="shared" si="106"/>
        <v>0</v>
      </c>
      <c r="BN242" s="13" t="s">
        <v>189</v>
      </c>
      <c r="BO242" s="129" t="s">
        <v>549</v>
      </c>
    </row>
    <row r="243" spans="2:67" s="1" customFormat="1" ht="24" customHeight="1">
      <c r="B243" s="118"/>
      <c r="C243" s="131" t="s">
        <v>175</v>
      </c>
      <c r="D243" s="131" t="s">
        <v>196</v>
      </c>
      <c r="E243" s="132" t="s">
        <v>550</v>
      </c>
      <c r="F243" s="133" t="s">
        <v>551</v>
      </c>
      <c r="G243" s="134" t="s">
        <v>135</v>
      </c>
      <c r="H243" s="135">
        <v>6</v>
      </c>
      <c r="I243" s="151">
        <f t="shared" si="111"/>
        <v>0</v>
      </c>
      <c r="J243" s="152"/>
      <c r="K243" s="151">
        <f t="shared" si="108"/>
        <v>0</v>
      </c>
      <c r="L243" s="151"/>
      <c r="M243" s="151">
        <f t="shared" si="110"/>
        <v>0</v>
      </c>
      <c r="N243" s="133" t="s">
        <v>170</v>
      </c>
      <c r="O243" s="136"/>
      <c r="P243" s="137" t="s">
        <v>1</v>
      </c>
      <c r="Q243" s="125" t="s">
        <v>38</v>
      </c>
      <c r="R243" s="126">
        <f t="shared" si="95"/>
        <v>0</v>
      </c>
      <c r="S243" s="126">
        <f t="shared" si="96"/>
        <v>0</v>
      </c>
      <c r="T243" s="126">
        <f t="shared" si="97"/>
        <v>0</v>
      </c>
      <c r="U243" s="127">
        <v>0</v>
      </c>
      <c r="V243" s="127">
        <f t="shared" si="98"/>
        <v>0</v>
      </c>
      <c r="W243" s="127">
        <v>2.2000000000000001E-4</v>
      </c>
      <c r="X243" s="127">
        <f t="shared" si="99"/>
        <v>1.32E-3</v>
      </c>
      <c r="Y243" s="127">
        <v>0</v>
      </c>
      <c r="Z243" s="128">
        <f t="shared" si="100"/>
        <v>0</v>
      </c>
      <c r="AT243" s="129" t="s">
        <v>199</v>
      </c>
      <c r="AV243" s="129" t="s">
        <v>196</v>
      </c>
      <c r="AW243" s="129" t="s">
        <v>138</v>
      </c>
      <c r="BA243" s="13" t="s">
        <v>129</v>
      </c>
      <c r="BG243" s="130">
        <f t="shared" si="101"/>
        <v>0</v>
      </c>
      <c r="BH243" s="130">
        <f t="shared" si="102"/>
        <v>0</v>
      </c>
      <c r="BI243" s="130">
        <f t="shared" si="103"/>
        <v>0</v>
      </c>
      <c r="BJ243" s="130">
        <f t="shared" si="104"/>
        <v>0</v>
      </c>
      <c r="BK243" s="130">
        <f t="shared" si="105"/>
        <v>0</v>
      </c>
      <c r="BL243" s="13" t="s">
        <v>138</v>
      </c>
      <c r="BM243" s="130">
        <f t="shared" si="106"/>
        <v>0</v>
      </c>
      <c r="BN243" s="13" t="s">
        <v>189</v>
      </c>
      <c r="BO243" s="129" t="s">
        <v>552</v>
      </c>
    </row>
    <row r="244" spans="2:67" s="1" customFormat="1" ht="24" customHeight="1">
      <c r="B244" s="118"/>
      <c r="C244" s="119" t="s">
        <v>553</v>
      </c>
      <c r="D244" s="119" t="s">
        <v>132</v>
      </c>
      <c r="E244" s="120" t="s">
        <v>554</v>
      </c>
      <c r="F244" s="121" t="s">
        <v>555</v>
      </c>
      <c r="G244" s="122" t="s">
        <v>135</v>
      </c>
      <c r="H244" s="123">
        <v>8</v>
      </c>
      <c r="I244" s="150">
        <f t="shared" si="111"/>
        <v>0</v>
      </c>
      <c r="J244" s="150">
        <f>ROUND(0,2)</f>
        <v>0</v>
      </c>
      <c r="K244" s="150">
        <f t="shared" si="108"/>
        <v>0</v>
      </c>
      <c r="L244" s="150">
        <f t="shared" si="109"/>
        <v>0</v>
      </c>
      <c r="M244" s="150">
        <f t="shared" si="110"/>
        <v>0</v>
      </c>
      <c r="N244" s="121" t="s">
        <v>170</v>
      </c>
      <c r="O244" s="24"/>
      <c r="P244" s="124" t="s">
        <v>1</v>
      </c>
      <c r="Q244" s="125" t="s">
        <v>38</v>
      </c>
      <c r="R244" s="126">
        <f t="shared" si="95"/>
        <v>0</v>
      </c>
      <c r="S244" s="126">
        <f t="shared" si="96"/>
        <v>0</v>
      </c>
      <c r="T244" s="126">
        <f t="shared" si="97"/>
        <v>0</v>
      </c>
      <c r="U244" s="127">
        <v>0.39728999999999998</v>
      </c>
      <c r="V244" s="127">
        <f t="shared" si="98"/>
        <v>3.1783199999999998</v>
      </c>
      <c r="W244" s="127">
        <v>5.8E-4</v>
      </c>
      <c r="X244" s="127">
        <f t="shared" si="99"/>
        <v>4.64E-3</v>
      </c>
      <c r="Y244" s="127">
        <v>0</v>
      </c>
      <c r="Z244" s="128">
        <f t="shared" si="100"/>
        <v>0</v>
      </c>
      <c r="AT244" s="129" t="s">
        <v>189</v>
      </c>
      <c r="AV244" s="129" t="s">
        <v>132</v>
      </c>
      <c r="AW244" s="129" t="s">
        <v>138</v>
      </c>
      <c r="BA244" s="13" t="s">
        <v>129</v>
      </c>
      <c r="BG244" s="130">
        <f t="shared" si="101"/>
        <v>0</v>
      </c>
      <c r="BH244" s="130">
        <f t="shared" si="102"/>
        <v>0</v>
      </c>
      <c r="BI244" s="130">
        <f t="shared" si="103"/>
        <v>0</v>
      </c>
      <c r="BJ244" s="130">
        <f t="shared" si="104"/>
        <v>0</v>
      </c>
      <c r="BK244" s="130">
        <f t="shared" si="105"/>
        <v>0</v>
      </c>
      <c r="BL244" s="13" t="s">
        <v>138</v>
      </c>
      <c r="BM244" s="130">
        <f t="shared" si="106"/>
        <v>0</v>
      </c>
      <c r="BN244" s="13" t="s">
        <v>189</v>
      </c>
      <c r="BO244" s="129" t="s">
        <v>556</v>
      </c>
    </row>
    <row r="245" spans="2:67" s="1" customFormat="1" ht="24" customHeight="1">
      <c r="B245" s="118"/>
      <c r="C245" s="131" t="s">
        <v>557</v>
      </c>
      <c r="D245" s="131" t="s">
        <v>196</v>
      </c>
      <c r="E245" s="132" t="s">
        <v>558</v>
      </c>
      <c r="F245" s="133" t="s">
        <v>559</v>
      </c>
      <c r="G245" s="134" t="s">
        <v>135</v>
      </c>
      <c r="H245" s="135">
        <v>8</v>
      </c>
      <c r="I245" s="151">
        <f t="shared" si="111"/>
        <v>0</v>
      </c>
      <c r="J245" s="152"/>
      <c r="K245" s="151">
        <f t="shared" si="108"/>
        <v>0</v>
      </c>
      <c r="L245" s="151"/>
      <c r="M245" s="151">
        <f t="shared" si="110"/>
        <v>0</v>
      </c>
      <c r="N245" s="133" t="s">
        <v>170</v>
      </c>
      <c r="O245" s="136"/>
      <c r="P245" s="137" t="s">
        <v>1</v>
      </c>
      <c r="Q245" s="125" t="s">
        <v>38</v>
      </c>
      <c r="R245" s="126">
        <f t="shared" si="95"/>
        <v>0</v>
      </c>
      <c r="S245" s="126">
        <f t="shared" si="96"/>
        <v>0</v>
      </c>
      <c r="T245" s="126">
        <f t="shared" si="97"/>
        <v>0</v>
      </c>
      <c r="U245" s="127">
        <v>0</v>
      </c>
      <c r="V245" s="127">
        <f t="shared" si="98"/>
        <v>0</v>
      </c>
      <c r="W245" s="127">
        <v>3.2000000000000003E-4</v>
      </c>
      <c r="X245" s="127">
        <f t="shared" si="99"/>
        <v>2.5600000000000002E-3</v>
      </c>
      <c r="Y245" s="127">
        <v>0</v>
      </c>
      <c r="Z245" s="128">
        <f t="shared" si="100"/>
        <v>0</v>
      </c>
      <c r="AT245" s="129" t="s">
        <v>199</v>
      </c>
      <c r="AV245" s="129" t="s">
        <v>196</v>
      </c>
      <c r="AW245" s="129" t="s">
        <v>138</v>
      </c>
      <c r="BA245" s="13" t="s">
        <v>129</v>
      </c>
      <c r="BG245" s="130">
        <f t="shared" si="101"/>
        <v>0</v>
      </c>
      <c r="BH245" s="130">
        <f t="shared" si="102"/>
        <v>0</v>
      </c>
      <c r="BI245" s="130">
        <f t="shared" si="103"/>
        <v>0</v>
      </c>
      <c r="BJ245" s="130">
        <f t="shared" si="104"/>
        <v>0</v>
      </c>
      <c r="BK245" s="130">
        <f t="shared" si="105"/>
        <v>0</v>
      </c>
      <c r="BL245" s="13" t="s">
        <v>138</v>
      </c>
      <c r="BM245" s="130">
        <f t="shared" si="106"/>
        <v>0</v>
      </c>
      <c r="BN245" s="13" t="s">
        <v>189</v>
      </c>
      <c r="BO245" s="129" t="s">
        <v>560</v>
      </c>
    </row>
    <row r="246" spans="2:67" s="1" customFormat="1" ht="16.5" customHeight="1">
      <c r="B246" s="118"/>
      <c r="C246" s="119" t="s">
        <v>561</v>
      </c>
      <c r="D246" s="119" t="s">
        <v>132</v>
      </c>
      <c r="E246" s="120" t="s">
        <v>562</v>
      </c>
      <c r="F246" s="121" t="s">
        <v>563</v>
      </c>
      <c r="G246" s="122" t="s">
        <v>135</v>
      </c>
      <c r="H246" s="123">
        <v>1</v>
      </c>
      <c r="I246" s="150">
        <f t="shared" si="111"/>
        <v>0</v>
      </c>
      <c r="J246" s="150">
        <f>ROUND(0,2)</f>
        <v>0</v>
      </c>
      <c r="K246" s="150">
        <f t="shared" si="108"/>
        <v>0</v>
      </c>
      <c r="L246" s="150">
        <f t="shared" si="109"/>
        <v>0</v>
      </c>
      <c r="M246" s="150">
        <f t="shared" si="110"/>
        <v>0</v>
      </c>
      <c r="N246" s="121" t="s">
        <v>136</v>
      </c>
      <c r="O246" s="24"/>
      <c r="P246" s="124" t="s">
        <v>1</v>
      </c>
      <c r="Q246" s="125" t="s">
        <v>38</v>
      </c>
      <c r="R246" s="126">
        <f t="shared" si="95"/>
        <v>0</v>
      </c>
      <c r="S246" s="126">
        <f t="shared" si="96"/>
        <v>0</v>
      </c>
      <c r="T246" s="126">
        <f t="shared" si="97"/>
        <v>0</v>
      </c>
      <c r="U246" s="127">
        <v>0.16539000000000001</v>
      </c>
      <c r="V246" s="127">
        <f t="shared" si="98"/>
        <v>0.16539000000000001</v>
      </c>
      <c r="W246" s="127">
        <v>2.0000000000000002E-5</v>
      </c>
      <c r="X246" s="127">
        <f t="shared" si="99"/>
        <v>2.0000000000000002E-5</v>
      </c>
      <c r="Y246" s="127">
        <v>0</v>
      </c>
      <c r="Z246" s="128">
        <f t="shared" si="100"/>
        <v>0</v>
      </c>
      <c r="AT246" s="129" t="s">
        <v>189</v>
      </c>
      <c r="AV246" s="129" t="s">
        <v>132</v>
      </c>
      <c r="AW246" s="129" t="s">
        <v>138</v>
      </c>
      <c r="BA246" s="13" t="s">
        <v>129</v>
      </c>
      <c r="BG246" s="130">
        <f t="shared" si="101"/>
        <v>0</v>
      </c>
      <c r="BH246" s="130">
        <f t="shared" si="102"/>
        <v>0</v>
      </c>
      <c r="BI246" s="130">
        <f t="shared" si="103"/>
        <v>0</v>
      </c>
      <c r="BJ246" s="130">
        <f t="shared" si="104"/>
        <v>0</v>
      </c>
      <c r="BK246" s="130">
        <f t="shared" si="105"/>
        <v>0</v>
      </c>
      <c r="BL246" s="13" t="s">
        <v>138</v>
      </c>
      <c r="BM246" s="130">
        <f t="shared" si="106"/>
        <v>0</v>
      </c>
      <c r="BN246" s="13" t="s">
        <v>189</v>
      </c>
      <c r="BO246" s="129" t="s">
        <v>564</v>
      </c>
    </row>
    <row r="247" spans="2:67" s="1" customFormat="1" ht="16.5" customHeight="1">
      <c r="B247" s="118"/>
      <c r="C247" s="131" t="s">
        <v>565</v>
      </c>
      <c r="D247" s="131" t="s">
        <v>196</v>
      </c>
      <c r="E247" s="132" t="s">
        <v>566</v>
      </c>
      <c r="F247" s="133" t="s">
        <v>567</v>
      </c>
      <c r="G247" s="134" t="s">
        <v>135</v>
      </c>
      <c r="H247" s="135">
        <v>1</v>
      </c>
      <c r="I247" s="151">
        <f t="shared" si="111"/>
        <v>0</v>
      </c>
      <c r="J247" s="152"/>
      <c r="K247" s="151">
        <f t="shared" si="108"/>
        <v>0</v>
      </c>
      <c r="L247" s="151"/>
      <c r="M247" s="151">
        <f t="shared" si="110"/>
        <v>0</v>
      </c>
      <c r="N247" s="133" t="s">
        <v>136</v>
      </c>
      <c r="O247" s="136"/>
      <c r="P247" s="137" t="s">
        <v>1</v>
      </c>
      <c r="Q247" s="125" t="s">
        <v>38</v>
      </c>
      <c r="R247" s="126">
        <f t="shared" si="95"/>
        <v>0</v>
      </c>
      <c r="S247" s="126">
        <f t="shared" si="96"/>
        <v>0</v>
      </c>
      <c r="T247" s="126">
        <f t="shared" si="97"/>
        <v>0</v>
      </c>
      <c r="U247" s="127">
        <v>0</v>
      </c>
      <c r="V247" s="127">
        <f t="shared" si="98"/>
        <v>0</v>
      </c>
      <c r="W247" s="127">
        <v>3.3E-4</v>
      </c>
      <c r="X247" s="127">
        <f t="shared" si="99"/>
        <v>3.3E-4</v>
      </c>
      <c r="Y247" s="127">
        <v>0</v>
      </c>
      <c r="Z247" s="128">
        <f t="shared" si="100"/>
        <v>0</v>
      </c>
      <c r="AT247" s="129" t="s">
        <v>199</v>
      </c>
      <c r="AV247" s="129" t="s">
        <v>196</v>
      </c>
      <c r="AW247" s="129" t="s">
        <v>138</v>
      </c>
      <c r="BA247" s="13" t="s">
        <v>129</v>
      </c>
      <c r="BG247" s="130">
        <f t="shared" si="101"/>
        <v>0</v>
      </c>
      <c r="BH247" s="130">
        <f t="shared" si="102"/>
        <v>0</v>
      </c>
      <c r="BI247" s="130">
        <f t="shared" si="103"/>
        <v>0</v>
      </c>
      <c r="BJ247" s="130">
        <f t="shared" si="104"/>
        <v>0</v>
      </c>
      <c r="BK247" s="130">
        <f t="shared" si="105"/>
        <v>0</v>
      </c>
      <c r="BL247" s="13" t="s">
        <v>138</v>
      </c>
      <c r="BM247" s="130">
        <f t="shared" si="106"/>
        <v>0</v>
      </c>
      <c r="BN247" s="13" t="s">
        <v>189</v>
      </c>
      <c r="BO247" s="129" t="s">
        <v>568</v>
      </c>
    </row>
    <row r="248" spans="2:67" s="1" customFormat="1" ht="16.5" customHeight="1">
      <c r="B248" s="118"/>
      <c r="C248" s="119" t="s">
        <v>569</v>
      </c>
      <c r="D248" s="119" t="s">
        <v>132</v>
      </c>
      <c r="E248" s="120" t="s">
        <v>570</v>
      </c>
      <c r="F248" s="121" t="s">
        <v>571</v>
      </c>
      <c r="G248" s="122" t="s">
        <v>135</v>
      </c>
      <c r="H248" s="123">
        <v>1</v>
      </c>
      <c r="I248" s="150">
        <f t="shared" si="111"/>
        <v>0</v>
      </c>
      <c r="J248" s="150">
        <f>ROUND(0,2)</f>
        <v>0</v>
      </c>
      <c r="K248" s="150">
        <f t="shared" si="108"/>
        <v>0</v>
      </c>
      <c r="L248" s="150">
        <f t="shared" si="109"/>
        <v>0</v>
      </c>
      <c r="M248" s="150">
        <f t="shared" si="110"/>
        <v>0</v>
      </c>
      <c r="N248" s="121" t="s">
        <v>170</v>
      </c>
      <c r="O248" s="24"/>
      <c r="P248" s="124" t="s">
        <v>1</v>
      </c>
      <c r="Q248" s="125" t="s">
        <v>38</v>
      </c>
      <c r="R248" s="126">
        <f t="shared" si="95"/>
        <v>0</v>
      </c>
      <c r="S248" s="126">
        <f t="shared" si="96"/>
        <v>0</v>
      </c>
      <c r="T248" s="126">
        <f t="shared" si="97"/>
        <v>0</v>
      </c>
      <c r="U248" s="127">
        <v>0.26884999999999998</v>
      </c>
      <c r="V248" s="127">
        <f t="shared" si="98"/>
        <v>0.26884999999999998</v>
      </c>
      <c r="W248" s="127">
        <v>6.0000000000000002E-5</v>
      </c>
      <c r="X248" s="127">
        <f t="shared" si="99"/>
        <v>6.0000000000000002E-5</v>
      </c>
      <c r="Y248" s="127">
        <v>0</v>
      </c>
      <c r="Z248" s="128">
        <f t="shared" si="100"/>
        <v>0</v>
      </c>
      <c r="AT248" s="129" t="s">
        <v>189</v>
      </c>
      <c r="AV248" s="129" t="s">
        <v>132</v>
      </c>
      <c r="AW248" s="129" t="s">
        <v>138</v>
      </c>
      <c r="BA248" s="13" t="s">
        <v>129</v>
      </c>
      <c r="BG248" s="130">
        <f t="shared" si="101"/>
        <v>0</v>
      </c>
      <c r="BH248" s="130">
        <f t="shared" si="102"/>
        <v>0</v>
      </c>
      <c r="BI248" s="130">
        <f t="shared" si="103"/>
        <v>0</v>
      </c>
      <c r="BJ248" s="130">
        <f t="shared" si="104"/>
        <v>0</v>
      </c>
      <c r="BK248" s="130">
        <f t="shared" si="105"/>
        <v>0</v>
      </c>
      <c r="BL248" s="13" t="s">
        <v>138</v>
      </c>
      <c r="BM248" s="130">
        <f t="shared" si="106"/>
        <v>0</v>
      </c>
      <c r="BN248" s="13" t="s">
        <v>189</v>
      </c>
      <c r="BO248" s="129" t="s">
        <v>572</v>
      </c>
    </row>
    <row r="249" spans="2:67" s="1" customFormat="1" ht="36" customHeight="1">
      <c r="B249" s="118"/>
      <c r="C249" s="131" t="s">
        <v>573</v>
      </c>
      <c r="D249" s="131" t="s">
        <v>196</v>
      </c>
      <c r="E249" s="132" t="s">
        <v>574</v>
      </c>
      <c r="F249" s="133" t="s">
        <v>575</v>
      </c>
      <c r="G249" s="134" t="s">
        <v>135</v>
      </c>
      <c r="H249" s="135">
        <v>1</v>
      </c>
      <c r="I249" s="151">
        <f t="shared" si="111"/>
        <v>0</v>
      </c>
      <c r="J249" s="152"/>
      <c r="K249" s="151">
        <f t="shared" si="108"/>
        <v>0</v>
      </c>
      <c r="L249" s="151"/>
      <c r="M249" s="151">
        <f t="shared" si="110"/>
        <v>0</v>
      </c>
      <c r="N249" s="133" t="s">
        <v>136</v>
      </c>
      <c r="O249" s="136"/>
      <c r="P249" s="137" t="s">
        <v>1</v>
      </c>
      <c r="Q249" s="125" t="s">
        <v>38</v>
      </c>
      <c r="R249" s="126">
        <f t="shared" si="95"/>
        <v>0</v>
      </c>
      <c r="S249" s="126">
        <f t="shared" si="96"/>
        <v>0</v>
      </c>
      <c r="T249" s="126">
        <f t="shared" si="97"/>
        <v>0</v>
      </c>
      <c r="U249" s="127">
        <v>0</v>
      </c>
      <c r="V249" s="127">
        <f t="shared" si="98"/>
        <v>0</v>
      </c>
      <c r="W249" s="127">
        <v>1.1000000000000001E-3</v>
      </c>
      <c r="X249" s="127">
        <f t="shared" si="99"/>
        <v>1.1000000000000001E-3</v>
      </c>
      <c r="Y249" s="127">
        <v>0</v>
      </c>
      <c r="Z249" s="128">
        <f t="shared" si="100"/>
        <v>0</v>
      </c>
      <c r="AT249" s="129" t="s">
        <v>199</v>
      </c>
      <c r="AV249" s="129" t="s">
        <v>196</v>
      </c>
      <c r="AW249" s="129" t="s">
        <v>138</v>
      </c>
      <c r="BA249" s="13" t="s">
        <v>129</v>
      </c>
      <c r="BG249" s="130">
        <f t="shared" si="101"/>
        <v>0</v>
      </c>
      <c r="BH249" s="130">
        <f t="shared" si="102"/>
        <v>0</v>
      </c>
      <c r="BI249" s="130">
        <f t="shared" si="103"/>
        <v>0</v>
      </c>
      <c r="BJ249" s="130">
        <f t="shared" si="104"/>
        <v>0</v>
      </c>
      <c r="BK249" s="130">
        <f t="shared" si="105"/>
        <v>0</v>
      </c>
      <c r="BL249" s="13" t="s">
        <v>138</v>
      </c>
      <c r="BM249" s="130">
        <f t="shared" si="106"/>
        <v>0</v>
      </c>
      <c r="BN249" s="13" t="s">
        <v>189</v>
      </c>
      <c r="BO249" s="129" t="s">
        <v>576</v>
      </c>
    </row>
    <row r="250" spans="2:67" s="1" customFormat="1" ht="24" customHeight="1">
      <c r="B250" s="118"/>
      <c r="C250" s="119" t="s">
        <v>577</v>
      </c>
      <c r="D250" s="119" t="s">
        <v>132</v>
      </c>
      <c r="E250" s="120" t="s">
        <v>578</v>
      </c>
      <c r="F250" s="121" t="s">
        <v>579</v>
      </c>
      <c r="G250" s="122" t="s">
        <v>135</v>
      </c>
      <c r="H250" s="123">
        <v>4</v>
      </c>
      <c r="I250" s="150">
        <f t="shared" si="111"/>
        <v>0</v>
      </c>
      <c r="J250" s="150">
        <f>ROUND(0,2)</f>
        <v>0</v>
      </c>
      <c r="K250" s="150">
        <f t="shared" si="108"/>
        <v>0</v>
      </c>
      <c r="L250" s="150">
        <f t="shared" si="109"/>
        <v>0</v>
      </c>
      <c r="M250" s="150">
        <f t="shared" si="110"/>
        <v>0</v>
      </c>
      <c r="N250" s="121" t="s">
        <v>136</v>
      </c>
      <c r="O250" s="24"/>
      <c r="P250" s="124" t="s">
        <v>1</v>
      </c>
      <c r="Q250" s="125" t="s">
        <v>38</v>
      </c>
      <c r="R250" s="126">
        <f t="shared" si="95"/>
        <v>0</v>
      </c>
      <c r="S250" s="126">
        <f t="shared" si="96"/>
        <v>0</v>
      </c>
      <c r="T250" s="126">
        <f t="shared" si="97"/>
        <v>0</v>
      </c>
      <c r="U250" s="127">
        <v>0.11501</v>
      </c>
      <c r="V250" s="127">
        <f t="shared" si="98"/>
        <v>0.46004</v>
      </c>
      <c r="W250" s="127">
        <v>2.0000000000000002E-5</v>
      </c>
      <c r="X250" s="127">
        <f t="shared" si="99"/>
        <v>8.0000000000000007E-5</v>
      </c>
      <c r="Y250" s="127">
        <v>0</v>
      </c>
      <c r="Z250" s="128">
        <f t="shared" si="100"/>
        <v>0</v>
      </c>
      <c r="AT250" s="129" t="s">
        <v>189</v>
      </c>
      <c r="AV250" s="129" t="s">
        <v>132</v>
      </c>
      <c r="AW250" s="129" t="s">
        <v>138</v>
      </c>
      <c r="BA250" s="13" t="s">
        <v>129</v>
      </c>
      <c r="BG250" s="130">
        <f t="shared" si="101"/>
        <v>0</v>
      </c>
      <c r="BH250" s="130">
        <f t="shared" si="102"/>
        <v>0</v>
      </c>
      <c r="BI250" s="130">
        <f t="shared" si="103"/>
        <v>0</v>
      </c>
      <c r="BJ250" s="130">
        <f t="shared" si="104"/>
        <v>0</v>
      </c>
      <c r="BK250" s="130">
        <f t="shared" si="105"/>
        <v>0</v>
      </c>
      <c r="BL250" s="13" t="s">
        <v>138</v>
      </c>
      <c r="BM250" s="130">
        <f t="shared" si="106"/>
        <v>0</v>
      </c>
      <c r="BN250" s="13" t="s">
        <v>189</v>
      </c>
      <c r="BO250" s="129" t="s">
        <v>580</v>
      </c>
    </row>
    <row r="251" spans="2:67" s="1" customFormat="1" ht="24" customHeight="1">
      <c r="B251" s="118"/>
      <c r="C251" s="131" t="s">
        <v>581</v>
      </c>
      <c r="D251" s="131" t="s">
        <v>196</v>
      </c>
      <c r="E251" s="132" t="s">
        <v>582</v>
      </c>
      <c r="F251" s="133" t="s">
        <v>583</v>
      </c>
      <c r="G251" s="134" t="s">
        <v>135</v>
      </c>
      <c r="H251" s="135">
        <v>4</v>
      </c>
      <c r="I251" s="151">
        <f t="shared" si="111"/>
        <v>0</v>
      </c>
      <c r="J251" s="152"/>
      <c r="K251" s="151">
        <f t="shared" si="108"/>
        <v>0</v>
      </c>
      <c r="L251" s="151"/>
      <c r="M251" s="151">
        <f t="shared" si="110"/>
        <v>0</v>
      </c>
      <c r="N251" s="133" t="s">
        <v>136</v>
      </c>
      <c r="O251" s="136"/>
      <c r="P251" s="137" t="s">
        <v>1</v>
      </c>
      <c r="Q251" s="125" t="s">
        <v>38</v>
      </c>
      <c r="R251" s="126">
        <f t="shared" si="95"/>
        <v>0</v>
      </c>
      <c r="S251" s="126">
        <f t="shared" si="96"/>
        <v>0</v>
      </c>
      <c r="T251" s="126">
        <f t="shared" si="97"/>
        <v>0</v>
      </c>
      <c r="U251" s="127">
        <v>0</v>
      </c>
      <c r="V251" s="127">
        <f t="shared" si="98"/>
        <v>0</v>
      </c>
      <c r="W251" s="127">
        <v>1E-4</v>
      </c>
      <c r="X251" s="127">
        <f t="shared" si="99"/>
        <v>4.0000000000000002E-4</v>
      </c>
      <c r="Y251" s="127">
        <v>0</v>
      </c>
      <c r="Z251" s="128">
        <f t="shared" si="100"/>
        <v>0</v>
      </c>
      <c r="AT251" s="129" t="s">
        <v>199</v>
      </c>
      <c r="AV251" s="129" t="s">
        <v>196</v>
      </c>
      <c r="AW251" s="129" t="s">
        <v>138</v>
      </c>
      <c r="BA251" s="13" t="s">
        <v>129</v>
      </c>
      <c r="BG251" s="130">
        <f t="shared" si="101"/>
        <v>0</v>
      </c>
      <c r="BH251" s="130">
        <f t="shared" si="102"/>
        <v>0</v>
      </c>
      <c r="BI251" s="130">
        <f t="shared" si="103"/>
        <v>0</v>
      </c>
      <c r="BJ251" s="130">
        <f t="shared" si="104"/>
        <v>0</v>
      </c>
      <c r="BK251" s="130">
        <f t="shared" si="105"/>
        <v>0</v>
      </c>
      <c r="BL251" s="13" t="s">
        <v>138</v>
      </c>
      <c r="BM251" s="130">
        <f t="shared" si="106"/>
        <v>0</v>
      </c>
      <c r="BN251" s="13" t="s">
        <v>189</v>
      </c>
      <c r="BO251" s="129" t="s">
        <v>584</v>
      </c>
    </row>
    <row r="252" spans="2:67" s="1" customFormat="1" ht="16.5" customHeight="1">
      <c r="B252" s="118"/>
      <c r="C252" s="119" t="s">
        <v>585</v>
      </c>
      <c r="D252" s="119" t="s">
        <v>132</v>
      </c>
      <c r="E252" s="120" t="s">
        <v>586</v>
      </c>
      <c r="F252" s="121" t="s">
        <v>587</v>
      </c>
      <c r="G252" s="122" t="s">
        <v>135</v>
      </c>
      <c r="H252" s="123">
        <v>1</v>
      </c>
      <c r="I252" s="150">
        <f t="shared" si="111"/>
        <v>0</v>
      </c>
      <c r="J252" s="150">
        <f>ROUND(0,2)</f>
        <v>0</v>
      </c>
      <c r="K252" s="150">
        <f t="shared" si="108"/>
        <v>0</v>
      </c>
      <c r="L252" s="150">
        <f t="shared" si="109"/>
        <v>0</v>
      </c>
      <c r="M252" s="150">
        <f t="shared" si="110"/>
        <v>0</v>
      </c>
      <c r="N252" s="121" t="s">
        <v>170</v>
      </c>
      <c r="O252" s="24"/>
      <c r="P252" s="124" t="s">
        <v>1</v>
      </c>
      <c r="Q252" s="125" t="s">
        <v>38</v>
      </c>
      <c r="R252" s="126">
        <f t="shared" si="95"/>
        <v>0</v>
      </c>
      <c r="S252" s="126">
        <f t="shared" si="96"/>
        <v>0</v>
      </c>
      <c r="T252" s="126">
        <f t="shared" si="97"/>
        <v>0</v>
      </c>
      <c r="U252" s="127">
        <v>0.12504999999999999</v>
      </c>
      <c r="V252" s="127">
        <f t="shared" si="98"/>
        <v>0.12504999999999999</v>
      </c>
      <c r="W252" s="127">
        <v>2.0000000000000002E-5</v>
      </c>
      <c r="X252" s="127">
        <f t="shared" si="99"/>
        <v>2.0000000000000002E-5</v>
      </c>
      <c r="Y252" s="127">
        <v>0</v>
      </c>
      <c r="Z252" s="128">
        <f t="shared" si="100"/>
        <v>0</v>
      </c>
      <c r="AT252" s="129" t="s">
        <v>189</v>
      </c>
      <c r="AV252" s="129" t="s">
        <v>132</v>
      </c>
      <c r="AW252" s="129" t="s">
        <v>138</v>
      </c>
      <c r="BA252" s="13" t="s">
        <v>129</v>
      </c>
      <c r="BG252" s="130">
        <f t="shared" si="101"/>
        <v>0</v>
      </c>
      <c r="BH252" s="130">
        <f t="shared" si="102"/>
        <v>0</v>
      </c>
      <c r="BI252" s="130">
        <f t="shared" si="103"/>
        <v>0</v>
      </c>
      <c r="BJ252" s="130">
        <f t="shared" si="104"/>
        <v>0</v>
      </c>
      <c r="BK252" s="130">
        <f t="shared" si="105"/>
        <v>0</v>
      </c>
      <c r="BL252" s="13" t="s">
        <v>138</v>
      </c>
      <c r="BM252" s="130">
        <f t="shared" si="106"/>
        <v>0</v>
      </c>
      <c r="BN252" s="13" t="s">
        <v>189</v>
      </c>
      <c r="BO252" s="129" t="s">
        <v>588</v>
      </c>
    </row>
    <row r="253" spans="2:67" s="1" customFormat="1" ht="16.5" customHeight="1">
      <c r="B253" s="118"/>
      <c r="C253" s="131" t="s">
        <v>589</v>
      </c>
      <c r="D253" s="131" t="s">
        <v>196</v>
      </c>
      <c r="E253" s="132" t="s">
        <v>590</v>
      </c>
      <c r="F253" s="133" t="s">
        <v>591</v>
      </c>
      <c r="G253" s="134" t="s">
        <v>135</v>
      </c>
      <c r="H253" s="135">
        <v>1</v>
      </c>
      <c r="I253" s="151">
        <f t="shared" si="111"/>
        <v>0</v>
      </c>
      <c r="J253" s="152"/>
      <c r="K253" s="151">
        <f t="shared" si="108"/>
        <v>0</v>
      </c>
      <c r="L253" s="151"/>
      <c r="M253" s="151">
        <f t="shared" si="110"/>
        <v>0</v>
      </c>
      <c r="N253" s="133" t="s">
        <v>170</v>
      </c>
      <c r="O253" s="136"/>
      <c r="P253" s="137" t="s">
        <v>1</v>
      </c>
      <c r="Q253" s="125" t="s">
        <v>38</v>
      </c>
      <c r="R253" s="126">
        <f t="shared" si="95"/>
        <v>0</v>
      </c>
      <c r="S253" s="126">
        <f t="shared" si="96"/>
        <v>0</v>
      </c>
      <c r="T253" s="126">
        <f t="shared" si="97"/>
        <v>0</v>
      </c>
      <c r="U253" s="127">
        <v>0</v>
      </c>
      <c r="V253" s="127">
        <f t="shared" si="98"/>
        <v>0</v>
      </c>
      <c r="W253" s="127">
        <v>3.8000000000000002E-4</v>
      </c>
      <c r="X253" s="127">
        <f t="shared" si="99"/>
        <v>3.8000000000000002E-4</v>
      </c>
      <c r="Y253" s="127">
        <v>0</v>
      </c>
      <c r="Z253" s="128">
        <f t="shared" si="100"/>
        <v>0</v>
      </c>
      <c r="AT253" s="129" t="s">
        <v>199</v>
      </c>
      <c r="AV253" s="129" t="s">
        <v>196</v>
      </c>
      <c r="AW253" s="129" t="s">
        <v>138</v>
      </c>
      <c r="BA253" s="13" t="s">
        <v>129</v>
      </c>
      <c r="BG253" s="130">
        <f t="shared" si="101"/>
        <v>0</v>
      </c>
      <c r="BH253" s="130">
        <f t="shared" si="102"/>
        <v>0</v>
      </c>
      <c r="BI253" s="130">
        <f t="shared" si="103"/>
        <v>0</v>
      </c>
      <c r="BJ253" s="130">
        <f t="shared" si="104"/>
        <v>0</v>
      </c>
      <c r="BK253" s="130">
        <f t="shared" si="105"/>
        <v>0</v>
      </c>
      <c r="BL253" s="13" t="s">
        <v>138</v>
      </c>
      <c r="BM253" s="130">
        <f t="shared" si="106"/>
        <v>0</v>
      </c>
      <c r="BN253" s="13" t="s">
        <v>189</v>
      </c>
      <c r="BO253" s="129" t="s">
        <v>592</v>
      </c>
    </row>
    <row r="254" spans="2:67" s="1" customFormat="1" ht="16.5" customHeight="1">
      <c r="B254" s="118"/>
      <c r="C254" s="119" t="s">
        <v>593</v>
      </c>
      <c r="D254" s="119" t="s">
        <v>132</v>
      </c>
      <c r="E254" s="120" t="s">
        <v>594</v>
      </c>
      <c r="F254" s="121" t="s">
        <v>595</v>
      </c>
      <c r="G254" s="122" t="s">
        <v>135</v>
      </c>
      <c r="H254" s="123">
        <v>1</v>
      </c>
      <c r="I254" s="150">
        <f t="shared" si="111"/>
        <v>0</v>
      </c>
      <c r="J254" s="150">
        <f>ROUND(0,2)</f>
        <v>0</v>
      </c>
      <c r="K254" s="150">
        <f t="shared" si="108"/>
        <v>0</v>
      </c>
      <c r="L254" s="150">
        <f t="shared" si="109"/>
        <v>0</v>
      </c>
      <c r="M254" s="150">
        <f t="shared" si="110"/>
        <v>0</v>
      </c>
      <c r="N254" s="121" t="s">
        <v>136</v>
      </c>
      <c r="O254" s="24"/>
      <c r="P254" s="124" t="s">
        <v>1</v>
      </c>
      <c r="Q254" s="125" t="s">
        <v>38</v>
      </c>
      <c r="R254" s="126">
        <f t="shared" si="95"/>
        <v>0</v>
      </c>
      <c r="S254" s="126">
        <f t="shared" si="96"/>
        <v>0</v>
      </c>
      <c r="T254" s="126">
        <f t="shared" si="97"/>
        <v>0</v>
      </c>
      <c r="U254" s="127">
        <v>0.20605999999999999</v>
      </c>
      <c r="V254" s="127">
        <f t="shared" si="98"/>
        <v>0.20605999999999999</v>
      </c>
      <c r="W254" s="127">
        <v>4.0000000000000003E-5</v>
      </c>
      <c r="X254" s="127">
        <f t="shared" si="99"/>
        <v>4.0000000000000003E-5</v>
      </c>
      <c r="Y254" s="127">
        <v>0</v>
      </c>
      <c r="Z254" s="128">
        <f t="shared" si="100"/>
        <v>0</v>
      </c>
      <c r="AT254" s="129" t="s">
        <v>189</v>
      </c>
      <c r="AV254" s="129" t="s">
        <v>132</v>
      </c>
      <c r="AW254" s="129" t="s">
        <v>138</v>
      </c>
      <c r="BA254" s="13" t="s">
        <v>129</v>
      </c>
      <c r="BG254" s="130">
        <f t="shared" si="101"/>
        <v>0</v>
      </c>
      <c r="BH254" s="130">
        <f t="shared" si="102"/>
        <v>0</v>
      </c>
      <c r="BI254" s="130">
        <f t="shared" si="103"/>
        <v>0</v>
      </c>
      <c r="BJ254" s="130">
        <f t="shared" si="104"/>
        <v>0</v>
      </c>
      <c r="BK254" s="130">
        <f t="shared" si="105"/>
        <v>0</v>
      </c>
      <c r="BL254" s="13" t="s">
        <v>138</v>
      </c>
      <c r="BM254" s="130">
        <f t="shared" si="106"/>
        <v>0</v>
      </c>
      <c r="BN254" s="13" t="s">
        <v>189</v>
      </c>
      <c r="BO254" s="129" t="s">
        <v>596</v>
      </c>
    </row>
    <row r="255" spans="2:67" s="1" customFormat="1" ht="24" customHeight="1">
      <c r="B255" s="118"/>
      <c r="C255" s="131" t="s">
        <v>597</v>
      </c>
      <c r="D255" s="131" t="s">
        <v>196</v>
      </c>
      <c r="E255" s="132" t="s">
        <v>598</v>
      </c>
      <c r="F255" s="133" t="s">
        <v>599</v>
      </c>
      <c r="G255" s="134" t="s">
        <v>135</v>
      </c>
      <c r="H255" s="135">
        <v>1</v>
      </c>
      <c r="I255" s="151">
        <f t="shared" si="111"/>
        <v>0</v>
      </c>
      <c r="J255" s="152"/>
      <c r="K255" s="151">
        <f t="shared" si="108"/>
        <v>0</v>
      </c>
      <c r="L255" s="151"/>
      <c r="M255" s="151">
        <f t="shared" si="110"/>
        <v>0</v>
      </c>
      <c r="N255" s="133" t="s">
        <v>136</v>
      </c>
      <c r="O255" s="136"/>
      <c r="P255" s="137" t="s">
        <v>1</v>
      </c>
      <c r="Q255" s="125" t="s">
        <v>38</v>
      </c>
      <c r="R255" s="126">
        <f t="shared" ref="R255:R285" si="112">I255+J255</f>
        <v>0</v>
      </c>
      <c r="S255" s="126">
        <f t="shared" ref="S255:S285" si="113">ROUND(I255*H255,3)</f>
        <v>0</v>
      </c>
      <c r="T255" s="126">
        <f t="shared" ref="T255:T285" si="114">ROUND(J255*H255,3)</f>
        <v>0</v>
      </c>
      <c r="U255" s="127">
        <v>0</v>
      </c>
      <c r="V255" s="127">
        <f t="shared" ref="V255:V285" si="115">U255*H255</f>
        <v>0</v>
      </c>
      <c r="W255" s="127">
        <v>7.2000000000000005E-4</v>
      </c>
      <c r="X255" s="127">
        <f t="shared" ref="X255:X285" si="116">W255*H255</f>
        <v>7.2000000000000005E-4</v>
      </c>
      <c r="Y255" s="127">
        <v>0</v>
      </c>
      <c r="Z255" s="128">
        <f t="shared" ref="Z255:Z285" si="117">Y255*H255</f>
        <v>0</v>
      </c>
      <c r="AT255" s="129" t="s">
        <v>199</v>
      </c>
      <c r="AV255" s="129" t="s">
        <v>196</v>
      </c>
      <c r="AW255" s="129" t="s">
        <v>138</v>
      </c>
      <c r="BA255" s="13" t="s">
        <v>129</v>
      </c>
      <c r="BG255" s="130">
        <f t="shared" ref="BG255:BG285" si="118">IF(Q255="základná",M255,0)</f>
        <v>0</v>
      </c>
      <c r="BH255" s="130">
        <f t="shared" ref="BH255:BH285" si="119">IF(Q255="znížená",M255,0)</f>
        <v>0</v>
      </c>
      <c r="BI255" s="130">
        <f t="shared" ref="BI255:BI285" si="120">IF(Q255="zákl. prenesená",M255,0)</f>
        <v>0</v>
      </c>
      <c r="BJ255" s="130">
        <f t="shared" ref="BJ255:BJ285" si="121">IF(Q255="zníž. prenesená",M255,0)</f>
        <v>0</v>
      </c>
      <c r="BK255" s="130">
        <f t="shared" ref="BK255:BK285" si="122">IF(Q255="nulová",M255,0)</f>
        <v>0</v>
      </c>
      <c r="BL255" s="13" t="s">
        <v>138</v>
      </c>
      <c r="BM255" s="130">
        <f t="shared" ref="BM255:BM285" si="123">ROUND(R255*H255,2)</f>
        <v>0</v>
      </c>
      <c r="BN255" s="13" t="s">
        <v>189</v>
      </c>
      <c r="BO255" s="129" t="s">
        <v>600</v>
      </c>
    </row>
    <row r="256" spans="2:67" s="1" customFormat="1" ht="16.5" customHeight="1">
      <c r="B256" s="118"/>
      <c r="C256" s="119" t="s">
        <v>601</v>
      </c>
      <c r="D256" s="119" t="s">
        <v>132</v>
      </c>
      <c r="E256" s="120" t="s">
        <v>602</v>
      </c>
      <c r="F256" s="121" t="s">
        <v>603</v>
      </c>
      <c r="G256" s="122" t="s">
        <v>135</v>
      </c>
      <c r="H256" s="123">
        <v>1</v>
      </c>
      <c r="I256" s="150">
        <f t="shared" si="111"/>
        <v>0</v>
      </c>
      <c r="J256" s="150">
        <f>ROUND(0,2)</f>
        <v>0</v>
      </c>
      <c r="K256" s="150">
        <f t="shared" si="108"/>
        <v>0</v>
      </c>
      <c r="L256" s="150">
        <f t="shared" si="109"/>
        <v>0</v>
      </c>
      <c r="M256" s="150">
        <f t="shared" si="110"/>
        <v>0</v>
      </c>
      <c r="N256" s="121" t="s">
        <v>136</v>
      </c>
      <c r="O256" s="24"/>
      <c r="P256" s="124" t="s">
        <v>1</v>
      </c>
      <c r="Q256" s="125" t="s">
        <v>38</v>
      </c>
      <c r="R256" s="126">
        <f t="shared" si="112"/>
        <v>0</v>
      </c>
      <c r="S256" s="126">
        <f t="shared" si="113"/>
        <v>0</v>
      </c>
      <c r="T256" s="126">
        <f t="shared" si="114"/>
        <v>0</v>
      </c>
      <c r="U256" s="127">
        <v>0.22708999999999999</v>
      </c>
      <c r="V256" s="127">
        <f t="shared" si="115"/>
        <v>0.22708999999999999</v>
      </c>
      <c r="W256" s="127">
        <v>5.0000000000000002E-5</v>
      </c>
      <c r="X256" s="127">
        <f t="shared" si="116"/>
        <v>5.0000000000000002E-5</v>
      </c>
      <c r="Y256" s="127">
        <v>0</v>
      </c>
      <c r="Z256" s="128">
        <f t="shared" si="117"/>
        <v>0</v>
      </c>
      <c r="AT256" s="129" t="s">
        <v>189</v>
      </c>
      <c r="AV256" s="129" t="s">
        <v>132</v>
      </c>
      <c r="AW256" s="129" t="s">
        <v>138</v>
      </c>
      <c r="BA256" s="13" t="s">
        <v>129</v>
      </c>
      <c r="BG256" s="130">
        <f t="shared" si="118"/>
        <v>0</v>
      </c>
      <c r="BH256" s="130">
        <f t="shared" si="119"/>
        <v>0</v>
      </c>
      <c r="BI256" s="130">
        <f t="shared" si="120"/>
        <v>0</v>
      </c>
      <c r="BJ256" s="130">
        <f t="shared" si="121"/>
        <v>0</v>
      </c>
      <c r="BK256" s="130">
        <f t="shared" si="122"/>
        <v>0</v>
      </c>
      <c r="BL256" s="13" t="s">
        <v>138</v>
      </c>
      <c r="BM256" s="130">
        <f t="shared" si="123"/>
        <v>0</v>
      </c>
      <c r="BN256" s="13" t="s">
        <v>189</v>
      </c>
      <c r="BO256" s="129" t="s">
        <v>604</v>
      </c>
    </row>
    <row r="257" spans="2:67" s="1" customFormat="1" ht="24" customHeight="1">
      <c r="B257" s="118"/>
      <c r="C257" s="131" t="s">
        <v>605</v>
      </c>
      <c r="D257" s="131" t="s">
        <v>196</v>
      </c>
      <c r="E257" s="132" t="s">
        <v>606</v>
      </c>
      <c r="F257" s="133" t="s">
        <v>607</v>
      </c>
      <c r="G257" s="134" t="s">
        <v>135</v>
      </c>
      <c r="H257" s="135">
        <v>1</v>
      </c>
      <c r="I257" s="151">
        <f t="shared" si="111"/>
        <v>0</v>
      </c>
      <c r="J257" s="152"/>
      <c r="K257" s="151">
        <f t="shared" si="108"/>
        <v>0</v>
      </c>
      <c r="L257" s="151"/>
      <c r="M257" s="151">
        <f t="shared" si="110"/>
        <v>0</v>
      </c>
      <c r="N257" s="133" t="s">
        <v>136</v>
      </c>
      <c r="O257" s="136"/>
      <c r="P257" s="137" t="s">
        <v>1</v>
      </c>
      <c r="Q257" s="125" t="s">
        <v>38</v>
      </c>
      <c r="R257" s="126">
        <f t="shared" si="112"/>
        <v>0</v>
      </c>
      <c r="S257" s="126">
        <f t="shared" si="113"/>
        <v>0</v>
      </c>
      <c r="T257" s="126">
        <f t="shared" si="114"/>
        <v>0</v>
      </c>
      <c r="U257" s="127">
        <v>0</v>
      </c>
      <c r="V257" s="127">
        <f t="shared" si="115"/>
        <v>0</v>
      </c>
      <c r="W257" s="127">
        <v>1.0300000000000001E-3</v>
      </c>
      <c r="X257" s="127">
        <f t="shared" si="116"/>
        <v>1.0300000000000001E-3</v>
      </c>
      <c r="Y257" s="127">
        <v>0</v>
      </c>
      <c r="Z257" s="128">
        <f t="shared" si="117"/>
        <v>0</v>
      </c>
      <c r="AT257" s="129" t="s">
        <v>199</v>
      </c>
      <c r="AV257" s="129" t="s">
        <v>196</v>
      </c>
      <c r="AW257" s="129" t="s">
        <v>138</v>
      </c>
      <c r="BA257" s="13" t="s">
        <v>129</v>
      </c>
      <c r="BG257" s="130">
        <f t="shared" si="118"/>
        <v>0</v>
      </c>
      <c r="BH257" s="130">
        <f t="shared" si="119"/>
        <v>0</v>
      </c>
      <c r="BI257" s="130">
        <f t="shared" si="120"/>
        <v>0</v>
      </c>
      <c r="BJ257" s="130">
        <f t="shared" si="121"/>
        <v>0</v>
      </c>
      <c r="BK257" s="130">
        <f t="shared" si="122"/>
        <v>0</v>
      </c>
      <c r="BL257" s="13" t="s">
        <v>138</v>
      </c>
      <c r="BM257" s="130">
        <f t="shared" si="123"/>
        <v>0</v>
      </c>
      <c r="BN257" s="13" t="s">
        <v>189</v>
      </c>
      <c r="BO257" s="129" t="s">
        <v>608</v>
      </c>
    </row>
    <row r="258" spans="2:67" s="1" customFormat="1" ht="16.5" customHeight="1">
      <c r="B258" s="118"/>
      <c r="C258" s="119" t="s">
        <v>609</v>
      </c>
      <c r="D258" s="119" t="s">
        <v>132</v>
      </c>
      <c r="E258" s="120" t="s">
        <v>610</v>
      </c>
      <c r="F258" s="121" t="s">
        <v>611</v>
      </c>
      <c r="G258" s="122" t="s">
        <v>135</v>
      </c>
      <c r="H258" s="123">
        <v>1</v>
      </c>
      <c r="I258" s="150">
        <f t="shared" si="111"/>
        <v>0</v>
      </c>
      <c r="J258" s="150">
        <f>ROUND(0,2)</f>
        <v>0</v>
      </c>
      <c r="K258" s="150">
        <f t="shared" si="108"/>
        <v>0</v>
      </c>
      <c r="L258" s="150">
        <f t="shared" si="109"/>
        <v>0</v>
      </c>
      <c r="M258" s="150">
        <f t="shared" si="110"/>
        <v>0</v>
      </c>
      <c r="N258" s="121" t="s">
        <v>170</v>
      </c>
      <c r="O258" s="24"/>
      <c r="P258" s="124" t="s">
        <v>1</v>
      </c>
      <c r="Q258" s="125" t="s">
        <v>38</v>
      </c>
      <c r="R258" s="126">
        <f t="shared" si="112"/>
        <v>0</v>
      </c>
      <c r="S258" s="126">
        <f t="shared" si="113"/>
        <v>0</v>
      </c>
      <c r="T258" s="126">
        <f t="shared" si="114"/>
        <v>0</v>
      </c>
      <c r="U258" s="127">
        <v>0.26812999999999998</v>
      </c>
      <c r="V258" s="127">
        <f t="shared" si="115"/>
        <v>0.26812999999999998</v>
      </c>
      <c r="W258" s="127">
        <v>6.0000000000000002E-5</v>
      </c>
      <c r="X258" s="127">
        <f t="shared" si="116"/>
        <v>6.0000000000000002E-5</v>
      </c>
      <c r="Y258" s="127">
        <v>0</v>
      </c>
      <c r="Z258" s="128">
        <f t="shared" si="117"/>
        <v>0</v>
      </c>
      <c r="AT258" s="129" t="s">
        <v>189</v>
      </c>
      <c r="AV258" s="129" t="s">
        <v>132</v>
      </c>
      <c r="AW258" s="129" t="s">
        <v>138</v>
      </c>
      <c r="BA258" s="13" t="s">
        <v>129</v>
      </c>
      <c r="BG258" s="130">
        <f t="shared" si="118"/>
        <v>0</v>
      </c>
      <c r="BH258" s="130">
        <f t="shared" si="119"/>
        <v>0</v>
      </c>
      <c r="BI258" s="130">
        <f t="shared" si="120"/>
        <v>0</v>
      </c>
      <c r="BJ258" s="130">
        <f t="shared" si="121"/>
        <v>0</v>
      </c>
      <c r="BK258" s="130">
        <f t="shared" si="122"/>
        <v>0</v>
      </c>
      <c r="BL258" s="13" t="s">
        <v>138</v>
      </c>
      <c r="BM258" s="130">
        <f t="shared" si="123"/>
        <v>0</v>
      </c>
      <c r="BN258" s="13" t="s">
        <v>189</v>
      </c>
      <c r="BO258" s="129" t="s">
        <v>612</v>
      </c>
    </row>
    <row r="259" spans="2:67" s="1" customFormat="1" ht="16.5" customHeight="1">
      <c r="B259" s="118"/>
      <c r="C259" s="131" t="s">
        <v>613</v>
      </c>
      <c r="D259" s="131" t="s">
        <v>196</v>
      </c>
      <c r="E259" s="132" t="s">
        <v>614</v>
      </c>
      <c r="F259" s="133" t="s">
        <v>615</v>
      </c>
      <c r="G259" s="134" t="s">
        <v>135</v>
      </c>
      <c r="H259" s="135">
        <v>1</v>
      </c>
      <c r="I259" s="151">
        <f t="shared" si="111"/>
        <v>0</v>
      </c>
      <c r="J259" s="152"/>
      <c r="K259" s="151">
        <f t="shared" si="108"/>
        <v>0</v>
      </c>
      <c r="L259" s="151"/>
      <c r="M259" s="151">
        <f t="shared" si="110"/>
        <v>0</v>
      </c>
      <c r="N259" s="133" t="s">
        <v>136</v>
      </c>
      <c r="O259" s="136"/>
      <c r="P259" s="137" t="s">
        <v>1</v>
      </c>
      <c r="Q259" s="125" t="s">
        <v>38</v>
      </c>
      <c r="R259" s="126">
        <f t="shared" si="112"/>
        <v>0</v>
      </c>
      <c r="S259" s="126">
        <f t="shared" si="113"/>
        <v>0</v>
      </c>
      <c r="T259" s="126">
        <f t="shared" si="114"/>
        <v>0</v>
      </c>
      <c r="U259" s="127">
        <v>0</v>
      </c>
      <c r="V259" s="127">
        <f t="shared" si="115"/>
        <v>0</v>
      </c>
      <c r="W259" s="127">
        <v>2.3500000000000001E-3</v>
      </c>
      <c r="X259" s="127">
        <f t="shared" si="116"/>
        <v>2.3500000000000001E-3</v>
      </c>
      <c r="Y259" s="127">
        <v>0</v>
      </c>
      <c r="Z259" s="128">
        <f t="shared" si="117"/>
        <v>0</v>
      </c>
      <c r="AT259" s="129" t="s">
        <v>199</v>
      </c>
      <c r="AV259" s="129" t="s">
        <v>196</v>
      </c>
      <c r="AW259" s="129" t="s">
        <v>138</v>
      </c>
      <c r="BA259" s="13" t="s">
        <v>129</v>
      </c>
      <c r="BG259" s="130">
        <f t="shared" si="118"/>
        <v>0</v>
      </c>
      <c r="BH259" s="130">
        <f t="shared" si="119"/>
        <v>0</v>
      </c>
      <c r="BI259" s="130">
        <f t="shared" si="120"/>
        <v>0</v>
      </c>
      <c r="BJ259" s="130">
        <f t="shared" si="121"/>
        <v>0</v>
      </c>
      <c r="BK259" s="130">
        <f t="shared" si="122"/>
        <v>0</v>
      </c>
      <c r="BL259" s="13" t="s">
        <v>138</v>
      </c>
      <c r="BM259" s="130">
        <f t="shared" si="123"/>
        <v>0</v>
      </c>
      <c r="BN259" s="13" t="s">
        <v>189</v>
      </c>
      <c r="BO259" s="129" t="s">
        <v>616</v>
      </c>
    </row>
    <row r="260" spans="2:67" s="1" customFormat="1" ht="16.5" customHeight="1">
      <c r="B260" s="118"/>
      <c r="C260" s="119" t="s">
        <v>617</v>
      </c>
      <c r="D260" s="119" t="s">
        <v>132</v>
      </c>
      <c r="E260" s="120" t="s">
        <v>618</v>
      </c>
      <c r="F260" s="121" t="s">
        <v>619</v>
      </c>
      <c r="G260" s="122" t="s">
        <v>135</v>
      </c>
      <c r="H260" s="123">
        <v>2</v>
      </c>
      <c r="I260" s="150">
        <f t="shared" si="111"/>
        <v>0</v>
      </c>
      <c r="J260" s="150">
        <f>ROUND(0,2)</f>
        <v>0</v>
      </c>
      <c r="K260" s="150">
        <f t="shared" si="108"/>
        <v>0</v>
      </c>
      <c r="L260" s="150">
        <f t="shared" si="109"/>
        <v>0</v>
      </c>
      <c r="M260" s="150">
        <f t="shared" si="110"/>
        <v>0</v>
      </c>
      <c r="N260" s="121" t="s">
        <v>170</v>
      </c>
      <c r="O260" s="24"/>
      <c r="P260" s="124" t="s">
        <v>1</v>
      </c>
      <c r="Q260" s="125" t="s">
        <v>38</v>
      </c>
      <c r="R260" s="126">
        <f t="shared" si="112"/>
        <v>0</v>
      </c>
      <c r="S260" s="126">
        <f t="shared" si="113"/>
        <v>0</v>
      </c>
      <c r="T260" s="126">
        <f t="shared" si="114"/>
        <v>0</v>
      </c>
      <c r="U260" s="127">
        <v>0.18515999999999999</v>
      </c>
      <c r="V260" s="127">
        <f t="shared" si="115"/>
        <v>0.37031999999999998</v>
      </c>
      <c r="W260" s="127">
        <v>2.0000000000000002E-5</v>
      </c>
      <c r="X260" s="127">
        <f t="shared" si="116"/>
        <v>4.0000000000000003E-5</v>
      </c>
      <c r="Y260" s="127">
        <v>0</v>
      </c>
      <c r="Z260" s="128">
        <f t="shared" si="117"/>
        <v>0</v>
      </c>
      <c r="AT260" s="129" t="s">
        <v>189</v>
      </c>
      <c r="AV260" s="129" t="s">
        <v>132</v>
      </c>
      <c r="AW260" s="129" t="s">
        <v>138</v>
      </c>
      <c r="BA260" s="13" t="s">
        <v>129</v>
      </c>
      <c r="BG260" s="130">
        <f t="shared" si="118"/>
        <v>0</v>
      </c>
      <c r="BH260" s="130">
        <f t="shared" si="119"/>
        <v>0</v>
      </c>
      <c r="BI260" s="130">
        <f t="shared" si="120"/>
        <v>0</v>
      </c>
      <c r="BJ260" s="130">
        <f t="shared" si="121"/>
        <v>0</v>
      </c>
      <c r="BK260" s="130">
        <f t="shared" si="122"/>
        <v>0</v>
      </c>
      <c r="BL260" s="13" t="s">
        <v>138</v>
      </c>
      <c r="BM260" s="130">
        <f t="shared" si="123"/>
        <v>0</v>
      </c>
      <c r="BN260" s="13" t="s">
        <v>189</v>
      </c>
      <c r="BO260" s="129" t="s">
        <v>620</v>
      </c>
    </row>
    <row r="261" spans="2:67" s="1" customFormat="1" ht="24" customHeight="1">
      <c r="B261" s="118"/>
      <c r="C261" s="131" t="s">
        <v>621</v>
      </c>
      <c r="D261" s="131" t="s">
        <v>196</v>
      </c>
      <c r="E261" s="132" t="s">
        <v>622</v>
      </c>
      <c r="F261" s="133" t="s">
        <v>623</v>
      </c>
      <c r="G261" s="134" t="s">
        <v>135</v>
      </c>
      <c r="H261" s="135">
        <v>1</v>
      </c>
      <c r="I261" s="151">
        <f t="shared" si="111"/>
        <v>0</v>
      </c>
      <c r="J261" s="152"/>
      <c r="K261" s="151">
        <f t="shared" si="108"/>
        <v>0</v>
      </c>
      <c r="L261" s="151"/>
      <c r="M261" s="151">
        <f t="shared" si="110"/>
        <v>0</v>
      </c>
      <c r="N261" s="133" t="s">
        <v>170</v>
      </c>
      <c r="O261" s="136"/>
      <c r="P261" s="137" t="s">
        <v>1</v>
      </c>
      <c r="Q261" s="125" t="s">
        <v>38</v>
      </c>
      <c r="R261" s="126">
        <f t="shared" si="112"/>
        <v>0</v>
      </c>
      <c r="S261" s="126">
        <f t="shared" si="113"/>
        <v>0</v>
      </c>
      <c r="T261" s="126">
        <f t="shared" si="114"/>
        <v>0</v>
      </c>
      <c r="U261" s="127">
        <v>0</v>
      </c>
      <c r="V261" s="127">
        <f t="shared" si="115"/>
        <v>0</v>
      </c>
      <c r="W261" s="127">
        <v>1.85E-4</v>
      </c>
      <c r="X261" s="127">
        <f t="shared" si="116"/>
        <v>1.85E-4</v>
      </c>
      <c r="Y261" s="127">
        <v>0</v>
      </c>
      <c r="Z261" s="128">
        <f t="shared" si="117"/>
        <v>0</v>
      </c>
      <c r="AT261" s="129" t="s">
        <v>199</v>
      </c>
      <c r="AV261" s="129" t="s">
        <v>196</v>
      </c>
      <c r="AW261" s="129" t="s">
        <v>138</v>
      </c>
      <c r="BA261" s="13" t="s">
        <v>129</v>
      </c>
      <c r="BG261" s="130">
        <f t="shared" si="118"/>
        <v>0</v>
      </c>
      <c r="BH261" s="130">
        <f t="shared" si="119"/>
        <v>0</v>
      </c>
      <c r="BI261" s="130">
        <f t="shared" si="120"/>
        <v>0</v>
      </c>
      <c r="BJ261" s="130">
        <f t="shared" si="121"/>
        <v>0</v>
      </c>
      <c r="BK261" s="130">
        <f t="shared" si="122"/>
        <v>0</v>
      </c>
      <c r="BL261" s="13" t="s">
        <v>138</v>
      </c>
      <c r="BM261" s="130">
        <f t="shared" si="123"/>
        <v>0</v>
      </c>
      <c r="BN261" s="13" t="s">
        <v>189</v>
      </c>
      <c r="BO261" s="129" t="s">
        <v>624</v>
      </c>
    </row>
    <row r="262" spans="2:67" s="1" customFormat="1" ht="24" customHeight="1">
      <c r="B262" s="118"/>
      <c r="C262" s="131" t="s">
        <v>625</v>
      </c>
      <c r="D262" s="131" t="s">
        <v>196</v>
      </c>
      <c r="E262" s="132" t="s">
        <v>626</v>
      </c>
      <c r="F262" s="133" t="s">
        <v>627</v>
      </c>
      <c r="G262" s="134" t="s">
        <v>135</v>
      </c>
      <c r="H262" s="135">
        <v>1</v>
      </c>
      <c r="I262" s="151">
        <f t="shared" si="111"/>
        <v>0</v>
      </c>
      <c r="J262" s="152"/>
      <c r="K262" s="151">
        <f t="shared" si="108"/>
        <v>0</v>
      </c>
      <c r="L262" s="151"/>
      <c r="M262" s="151">
        <f t="shared" si="110"/>
        <v>0</v>
      </c>
      <c r="N262" s="133" t="s">
        <v>136</v>
      </c>
      <c r="O262" s="136"/>
      <c r="P262" s="137" t="s">
        <v>1</v>
      </c>
      <c r="Q262" s="125" t="s">
        <v>38</v>
      </c>
      <c r="R262" s="126">
        <f t="shared" si="112"/>
        <v>0</v>
      </c>
      <c r="S262" s="126">
        <f t="shared" si="113"/>
        <v>0</v>
      </c>
      <c r="T262" s="126">
        <f t="shared" si="114"/>
        <v>0</v>
      </c>
      <c r="U262" s="127">
        <v>0</v>
      </c>
      <c r="V262" s="127">
        <f t="shared" si="115"/>
        <v>0</v>
      </c>
      <c r="W262" s="127">
        <v>1.85E-4</v>
      </c>
      <c r="X262" s="127">
        <f t="shared" si="116"/>
        <v>1.85E-4</v>
      </c>
      <c r="Y262" s="127">
        <v>0</v>
      </c>
      <c r="Z262" s="128">
        <f t="shared" si="117"/>
        <v>0</v>
      </c>
      <c r="AT262" s="129" t="s">
        <v>199</v>
      </c>
      <c r="AV262" s="129" t="s">
        <v>196</v>
      </c>
      <c r="AW262" s="129" t="s">
        <v>138</v>
      </c>
      <c r="BA262" s="13" t="s">
        <v>129</v>
      </c>
      <c r="BG262" s="130">
        <f t="shared" si="118"/>
        <v>0</v>
      </c>
      <c r="BH262" s="130">
        <f t="shared" si="119"/>
        <v>0</v>
      </c>
      <c r="BI262" s="130">
        <f t="shared" si="120"/>
        <v>0</v>
      </c>
      <c r="BJ262" s="130">
        <f t="shared" si="121"/>
        <v>0</v>
      </c>
      <c r="BK262" s="130">
        <f t="shared" si="122"/>
        <v>0</v>
      </c>
      <c r="BL262" s="13" t="s">
        <v>138</v>
      </c>
      <c r="BM262" s="130">
        <f t="shared" si="123"/>
        <v>0</v>
      </c>
      <c r="BN262" s="13" t="s">
        <v>189</v>
      </c>
      <c r="BO262" s="129" t="s">
        <v>628</v>
      </c>
    </row>
    <row r="263" spans="2:67" s="1" customFormat="1" ht="16.5" customHeight="1">
      <c r="B263" s="118"/>
      <c r="C263" s="119" t="s">
        <v>629</v>
      </c>
      <c r="D263" s="119" t="s">
        <v>132</v>
      </c>
      <c r="E263" s="120" t="s">
        <v>630</v>
      </c>
      <c r="F263" s="121" t="s">
        <v>500</v>
      </c>
      <c r="G263" s="122" t="s">
        <v>135</v>
      </c>
      <c r="H263" s="123">
        <v>45</v>
      </c>
      <c r="I263" s="150">
        <f t="shared" ref="I263:I285" si="124">ROUND(0,2)</f>
        <v>0</v>
      </c>
      <c r="J263" s="150">
        <f>ROUND(0,2)</f>
        <v>0</v>
      </c>
      <c r="K263" s="150">
        <f t="shared" si="108"/>
        <v>0</v>
      </c>
      <c r="L263" s="150">
        <f t="shared" si="109"/>
        <v>0</v>
      </c>
      <c r="M263" s="150">
        <f t="shared" si="110"/>
        <v>0</v>
      </c>
      <c r="N263" s="121" t="s">
        <v>1</v>
      </c>
      <c r="O263" s="24"/>
      <c r="P263" s="124" t="s">
        <v>1</v>
      </c>
      <c r="Q263" s="125" t="s">
        <v>38</v>
      </c>
      <c r="R263" s="126">
        <f t="shared" si="112"/>
        <v>0</v>
      </c>
      <c r="S263" s="126">
        <f t="shared" si="113"/>
        <v>0</v>
      </c>
      <c r="T263" s="126">
        <f t="shared" si="114"/>
        <v>0</v>
      </c>
      <c r="U263" s="127">
        <v>0.19500000000000001</v>
      </c>
      <c r="V263" s="127">
        <f t="shared" si="115"/>
        <v>8.7750000000000004</v>
      </c>
      <c r="W263" s="127">
        <v>3.0000000000000001E-5</v>
      </c>
      <c r="X263" s="127">
        <f t="shared" si="116"/>
        <v>1.3500000000000001E-3</v>
      </c>
      <c r="Y263" s="127">
        <v>0</v>
      </c>
      <c r="Z263" s="128">
        <f t="shared" si="117"/>
        <v>0</v>
      </c>
      <c r="AT263" s="129" t="s">
        <v>189</v>
      </c>
      <c r="AV263" s="129" t="s">
        <v>132</v>
      </c>
      <c r="AW263" s="129" t="s">
        <v>138</v>
      </c>
      <c r="BA263" s="13" t="s">
        <v>129</v>
      </c>
      <c r="BG263" s="130">
        <f t="shared" si="118"/>
        <v>0</v>
      </c>
      <c r="BH263" s="130">
        <f t="shared" si="119"/>
        <v>0</v>
      </c>
      <c r="BI263" s="130">
        <f t="shared" si="120"/>
        <v>0</v>
      </c>
      <c r="BJ263" s="130">
        <f t="shared" si="121"/>
        <v>0</v>
      </c>
      <c r="BK263" s="130">
        <f t="shared" si="122"/>
        <v>0</v>
      </c>
      <c r="BL263" s="13" t="s">
        <v>138</v>
      </c>
      <c r="BM263" s="130">
        <f t="shared" si="123"/>
        <v>0</v>
      </c>
      <c r="BN263" s="13" t="s">
        <v>189</v>
      </c>
      <c r="BO263" s="129" t="s">
        <v>631</v>
      </c>
    </row>
    <row r="264" spans="2:67" s="1" customFormat="1" ht="16.5" customHeight="1">
      <c r="B264" s="118"/>
      <c r="C264" s="131" t="s">
        <v>632</v>
      </c>
      <c r="D264" s="131" t="s">
        <v>196</v>
      </c>
      <c r="E264" s="132" t="s">
        <v>633</v>
      </c>
      <c r="F264" s="133" t="s">
        <v>634</v>
      </c>
      <c r="G264" s="134" t="s">
        <v>135</v>
      </c>
      <c r="H264" s="135">
        <v>45</v>
      </c>
      <c r="I264" s="151">
        <f t="shared" si="124"/>
        <v>0</v>
      </c>
      <c r="J264" s="152"/>
      <c r="K264" s="151">
        <f t="shared" si="108"/>
        <v>0</v>
      </c>
      <c r="L264" s="151"/>
      <c r="M264" s="151">
        <f t="shared" si="110"/>
        <v>0</v>
      </c>
      <c r="N264" s="133" t="s">
        <v>375</v>
      </c>
      <c r="O264" s="136"/>
      <c r="P264" s="137" t="s">
        <v>1</v>
      </c>
      <c r="Q264" s="125" t="s">
        <v>38</v>
      </c>
      <c r="R264" s="126">
        <f t="shared" si="112"/>
        <v>0</v>
      </c>
      <c r="S264" s="126">
        <f t="shared" si="113"/>
        <v>0</v>
      </c>
      <c r="T264" s="126">
        <f t="shared" si="114"/>
        <v>0</v>
      </c>
      <c r="U264" s="127">
        <v>0</v>
      </c>
      <c r="V264" s="127">
        <f t="shared" si="115"/>
        <v>0</v>
      </c>
      <c r="W264" s="127">
        <v>5.8E-5</v>
      </c>
      <c r="X264" s="127">
        <f t="shared" si="116"/>
        <v>2.6099999999999999E-3</v>
      </c>
      <c r="Y264" s="127">
        <v>0</v>
      </c>
      <c r="Z264" s="128">
        <f t="shared" si="117"/>
        <v>0</v>
      </c>
      <c r="AT264" s="129" t="s">
        <v>199</v>
      </c>
      <c r="AV264" s="129" t="s">
        <v>196</v>
      </c>
      <c r="AW264" s="129" t="s">
        <v>138</v>
      </c>
      <c r="BA264" s="13" t="s">
        <v>129</v>
      </c>
      <c r="BG264" s="130">
        <f t="shared" si="118"/>
        <v>0</v>
      </c>
      <c r="BH264" s="130">
        <f t="shared" si="119"/>
        <v>0</v>
      </c>
      <c r="BI264" s="130">
        <f t="shared" si="120"/>
        <v>0</v>
      </c>
      <c r="BJ264" s="130">
        <f t="shared" si="121"/>
        <v>0</v>
      </c>
      <c r="BK264" s="130">
        <f t="shared" si="122"/>
        <v>0</v>
      </c>
      <c r="BL264" s="13" t="s">
        <v>138</v>
      </c>
      <c r="BM264" s="130">
        <f t="shared" si="123"/>
        <v>0</v>
      </c>
      <c r="BN264" s="13" t="s">
        <v>189</v>
      </c>
      <c r="BO264" s="129" t="s">
        <v>635</v>
      </c>
    </row>
    <row r="265" spans="2:67" s="1" customFormat="1" ht="24" customHeight="1">
      <c r="B265" s="118"/>
      <c r="C265" s="119" t="s">
        <v>636</v>
      </c>
      <c r="D265" s="119" t="s">
        <v>132</v>
      </c>
      <c r="E265" s="120" t="s">
        <v>637</v>
      </c>
      <c r="F265" s="121" t="s">
        <v>638</v>
      </c>
      <c r="G265" s="122" t="s">
        <v>135</v>
      </c>
      <c r="H265" s="123">
        <v>45</v>
      </c>
      <c r="I265" s="150">
        <f t="shared" si="124"/>
        <v>0</v>
      </c>
      <c r="J265" s="150">
        <f>ROUND(0,2)</f>
        <v>0</v>
      </c>
      <c r="K265" s="150">
        <f t="shared" si="108"/>
        <v>0</v>
      </c>
      <c r="L265" s="150">
        <f t="shared" si="109"/>
        <v>0</v>
      </c>
      <c r="M265" s="150">
        <f t="shared" si="110"/>
        <v>0</v>
      </c>
      <c r="N265" s="121" t="s">
        <v>639</v>
      </c>
      <c r="O265" s="24"/>
      <c r="P265" s="124" t="s">
        <v>1</v>
      </c>
      <c r="Q265" s="125" t="s">
        <v>38</v>
      </c>
      <c r="R265" s="126">
        <f t="shared" si="112"/>
        <v>0</v>
      </c>
      <c r="S265" s="126">
        <f t="shared" si="113"/>
        <v>0</v>
      </c>
      <c r="T265" s="126">
        <f t="shared" si="114"/>
        <v>0</v>
      </c>
      <c r="U265" s="127">
        <v>5.8999999999999997E-2</v>
      </c>
      <c r="V265" s="127">
        <f t="shared" si="115"/>
        <v>2.6549999999999998</v>
      </c>
      <c r="W265" s="127">
        <v>1.5100000000000001E-4</v>
      </c>
      <c r="X265" s="127">
        <f t="shared" si="116"/>
        <v>6.7950000000000007E-3</v>
      </c>
      <c r="Y265" s="127">
        <v>0</v>
      </c>
      <c r="Z265" s="128">
        <f t="shared" si="117"/>
        <v>0</v>
      </c>
      <c r="AT265" s="129" t="s">
        <v>189</v>
      </c>
      <c r="AV265" s="129" t="s">
        <v>132</v>
      </c>
      <c r="AW265" s="129" t="s">
        <v>138</v>
      </c>
      <c r="BA265" s="13" t="s">
        <v>129</v>
      </c>
      <c r="BG265" s="130">
        <f t="shared" si="118"/>
        <v>0</v>
      </c>
      <c r="BH265" s="130">
        <f t="shared" si="119"/>
        <v>0</v>
      </c>
      <c r="BI265" s="130">
        <f t="shared" si="120"/>
        <v>0</v>
      </c>
      <c r="BJ265" s="130">
        <f t="shared" si="121"/>
        <v>0</v>
      </c>
      <c r="BK265" s="130">
        <f t="shared" si="122"/>
        <v>0</v>
      </c>
      <c r="BL265" s="13" t="s">
        <v>138</v>
      </c>
      <c r="BM265" s="130">
        <f t="shared" si="123"/>
        <v>0</v>
      </c>
      <c r="BN265" s="13" t="s">
        <v>189</v>
      </c>
      <c r="BO265" s="129" t="s">
        <v>640</v>
      </c>
    </row>
    <row r="266" spans="2:67" s="1" customFormat="1" ht="24" customHeight="1">
      <c r="B266" s="118"/>
      <c r="C266" s="119" t="s">
        <v>641</v>
      </c>
      <c r="D266" s="119" t="s">
        <v>132</v>
      </c>
      <c r="E266" s="120" t="s">
        <v>642</v>
      </c>
      <c r="F266" s="121" t="s">
        <v>643</v>
      </c>
      <c r="G266" s="122" t="s">
        <v>135</v>
      </c>
      <c r="H266" s="123">
        <v>45</v>
      </c>
      <c r="I266" s="150">
        <f t="shared" si="124"/>
        <v>0</v>
      </c>
      <c r="J266" s="150">
        <f>ROUND(0,2)</f>
        <v>0</v>
      </c>
      <c r="K266" s="150">
        <f t="shared" si="108"/>
        <v>0</v>
      </c>
      <c r="L266" s="150">
        <f t="shared" si="109"/>
        <v>0</v>
      </c>
      <c r="M266" s="150">
        <f t="shared" si="110"/>
        <v>0</v>
      </c>
      <c r="N266" s="121" t="s">
        <v>1</v>
      </c>
      <c r="O266" s="24"/>
      <c r="P266" s="124" t="s">
        <v>1</v>
      </c>
      <c r="Q266" s="125" t="s">
        <v>38</v>
      </c>
      <c r="R266" s="126">
        <f t="shared" si="112"/>
        <v>0</v>
      </c>
      <c r="S266" s="126">
        <f t="shared" si="113"/>
        <v>0</v>
      </c>
      <c r="T266" s="126">
        <f t="shared" si="114"/>
        <v>0</v>
      </c>
      <c r="U266" s="127">
        <v>0.15001999999999999</v>
      </c>
      <c r="V266" s="127">
        <f t="shared" si="115"/>
        <v>6.7508999999999997</v>
      </c>
      <c r="W266" s="127">
        <v>2.0000000000000002E-5</v>
      </c>
      <c r="X266" s="127">
        <f t="shared" si="116"/>
        <v>9.0000000000000008E-4</v>
      </c>
      <c r="Y266" s="127">
        <v>0</v>
      </c>
      <c r="Z266" s="128">
        <f t="shared" si="117"/>
        <v>0</v>
      </c>
      <c r="AT266" s="129" t="s">
        <v>189</v>
      </c>
      <c r="AV266" s="129" t="s">
        <v>132</v>
      </c>
      <c r="AW266" s="129" t="s">
        <v>138</v>
      </c>
      <c r="BA266" s="13" t="s">
        <v>129</v>
      </c>
      <c r="BG266" s="130">
        <f t="shared" si="118"/>
        <v>0</v>
      </c>
      <c r="BH266" s="130">
        <f t="shared" si="119"/>
        <v>0</v>
      </c>
      <c r="BI266" s="130">
        <f t="shared" si="120"/>
        <v>0</v>
      </c>
      <c r="BJ266" s="130">
        <f t="shared" si="121"/>
        <v>0</v>
      </c>
      <c r="BK266" s="130">
        <f t="shared" si="122"/>
        <v>0</v>
      </c>
      <c r="BL266" s="13" t="s">
        <v>138</v>
      </c>
      <c r="BM266" s="130">
        <f t="shared" si="123"/>
        <v>0</v>
      </c>
      <c r="BN266" s="13" t="s">
        <v>189</v>
      </c>
      <c r="BO266" s="129" t="s">
        <v>644</v>
      </c>
    </row>
    <row r="267" spans="2:67" s="1" customFormat="1" ht="24" customHeight="1">
      <c r="B267" s="118"/>
      <c r="C267" s="131" t="s">
        <v>645</v>
      </c>
      <c r="D267" s="131" t="s">
        <v>196</v>
      </c>
      <c r="E267" s="132" t="s">
        <v>646</v>
      </c>
      <c r="F267" s="133" t="s">
        <v>647</v>
      </c>
      <c r="G267" s="134" t="s">
        <v>135</v>
      </c>
      <c r="H267" s="135">
        <v>45</v>
      </c>
      <c r="I267" s="151">
        <f t="shared" si="124"/>
        <v>0</v>
      </c>
      <c r="J267" s="152"/>
      <c r="K267" s="151">
        <f t="shared" si="108"/>
        <v>0</v>
      </c>
      <c r="L267" s="151"/>
      <c r="M267" s="151">
        <f t="shared" si="110"/>
        <v>0</v>
      </c>
      <c r="N267" s="133" t="s">
        <v>1</v>
      </c>
      <c r="O267" s="136"/>
      <c r="P267" s="137" t="s">
        <v>1</v>
      </c>
      <c r="Q267" s="125" t="s">
        <v>38</v>
      </c>
      <c r="R267" s="126">
        <f t="shared" si="112"/>
        <v>0</v>
      </c>
      <c r="S267" s="126">
        <f t="shared" si="113"/>
        <v>0</v>
      </c>
      <c r="T267" s="126">
        <f t="shared" si="114"/>
        <v>0</v>
      </c>
      <c r="U267" s="127">
        <v>0</v>
      </c>
      <c r="V267" s="127">
        <f t="shared" si="115"/>
        <v>0</v>
      </c>
      <c r="W267" s="127">
        <v>3.8000000000000002E-4</v>
      </c>
      <c r="X267" s="127">
        <f t="shared" si="116"/>
        <v>1.7100000000000001E-2</v>
      </c>
      <c r="Y267" s="127">
        <v>0</v>
      </c>
      <c r="Z267" s="128">
        <f t="shared" si="117"/>
        <v>0</v>
      </c>
      <c r="AT267" s="129" t="s">
        <v>199</v>
      </c>
      <c r="AV267" s="129" t="s">
        <v>196</v>
      </c>
      <c r="AW267" s="129" t="s">
        <v>138</v>
      </c>
      <c r="BA267" s="13" t="s">
        <v>129</v>
      </c>
      <c r="BG267" s="130">
        <f t="shared" si="118"/>
        <v>0</v>
      </c>
      <c r="BH267" s="130">
        <f t="shared" si="119"/>
        <v>0</v>
      </c>
      <c r="BI267" s="130">
        <f t="shared" si="120"/>
        <v>0</v>
      </c>
      <c r="BJ267" s="130">
        <f t="shared" si="121"/>
        <v>0</v>
      </c>
      <c r="BK267" s="130">
        <f t="shared" si="122"/>
        <v>0</v>
      </c>
      <c r="BL267" s="13" t="s">
        <v>138</v>
      </c>
      <c r="BM267" s="130">
        <f t="shared" si="123"/>
        <v>0</v>
      </c>
      <c r="BN267" s="13" t="s">
        <v>189</v>
      </c>
      <c r="BO267" s="129" t="s">
        <v>648</v>
      </c>
    </row>
    <row r="268" spans="2:67" s="1" customFormat="1" ht="16.5" customHeight="1">
      <c r="B268" s="118"/>
      <c r="C268" s="119" t="s">
        <v>649</v>
      </c>
      <c r="D268" s="119" t="s">
        <v>132</v>
      </c>
      <c r="E268" s="120" t="s">
        <v>650</v>
      </c>
      <c r="F268" s="121" t="s">
        <v>651</v>
      </c>
      <c r="G268" s="122" t="s">
        <v>280</v>
      </c>
      <c r="H268" s="123">
        <v>45</v>
      </c>
      <c r="I268" s="150">
        <f t="shared" si="124"/>
        <v>0</v>
      </c>
      <c r="J268" s="150">
        <f>ROUND(0,2)</f>
        <v>0</v>
      </c>
      <c r="K268" s="150">
        <f t="shared" si="108"/>
        <v>0</v>
      </c>
      <c r="L268" s="150">
        <f t="shared" si="109"/>
        <v>0</v>
      </c>
      <c r="M268" s="150">
        <f t="shared" si="110"/>
        <v>0</v>
      </c>
      <c r="N268" s="121" t="s">
        <v>136</v>
      </c>
      <c r="O268" s="24"/>
      <c r="P268" s="124" t="s">
        <v>1</v>
      </c>
      <c r="Q268" s="125" t="s">
        <v>38</v>
      </c>
      <c r="R268" s="126">
        <f t="shared" si="112"/>
        <v>0</v>
      </c>
      <c r="S268" s="126">
        <f t="shared" si="113"/>
        <v>0</v>
      </c>
      <c r="T268" s="126">
        <f t="shared" si="114"/>
        <v>0</v>
      </c>
      <c r="U268" s="127">
        <v>9.0079999999999993E-2</v>
      </c>
      <c r="V268" s="127">
        <f t="shared" si="115"/>
        <v>4.0535999999999994</v>
      </c>
      <c r="W268" s="127">
        <v>0</v>
      </c>
      <c r="X268" s="127">
        <f t="shared" si="116"/>
        <v>0</v>
      </c>
      <c r="Y268" s="127">
        <v>0</v>
      </c>
      <c r="Z268" s="128">
        <f t="shared" si="117"/>
        <v>0</v>
      </c>
      <c r="AT268" s="129" t="s">
        <v>189</v>
      </c>
      <c r="AV268" s="129" t="s">
        <v>132</v>
      </c>
      <c r="AW268" s="129" t="s">
        <v>138</v>
      </c>
      <c r="BA268" s="13" t="s">
        <v>129</v>
      </c>
      <c r="BG268" s="130">
        <f t="shared" si="118"/>
        <v>0</v>
      </c>
      <c r="BH268" s="130">
        <f t="shared" si="119"/>
        <v>0</v>
      </c>
      <c r="BI268" s="130">
        <f t="shared" si="120"/>
        <v>0</v>
      </c>
      <c r="BJ268" s="130">
        <f t="shared" si="121"/>
        <v>0</v>
      </c>
      <c r="BK268" s="130">
        <f t="shared" si="122"/>
        <v>0</v>
      </c>
      <c r="BL268" s="13" t="s">
        <v>138</v>
      </c>
      <c r="BM268" s="130">
        <f t="shared" si="123"/>
        <v>0</v>
      </c>
      <c r="BN268" s="13" t="s">
        <v>189</v>
      </c>
      <c r="BO268" s="129" t="s">
        <v>652</v>
      </c>
    </row>
    <row r="269" spans="2:67" s="1" customFormat="1" ht="24" customHeight="1">
      <c r="B269" s="118"/>
      <c r="C269" s="131" t="s">
        <v>653</v>
      </c>
      <c r="D269" s="131" t="s">
        <v>196</v>
      </c>
      <c r="E269" s="132" t="s">
        <v>654</v>
      </c>
      <c r="F269" s="133" t="s">
        <v>655</v>
      </c>
      <c r="G269" s="134" t="s">
        <v>135</v>
      </c>
      <c r="H269" s="135">
        <v>45</v>
      </c>
      <c r="I269" s="151">
        <f t="shared" si="124"/>
        <v>0</v>
      </c>
      <c r="J269" s="152"/>
      <c r="K269" s="151">
        <f t="shared" si="108"/>
        <v>0</v>
      </c>
      <c r="L269" s="151"/>
      <c r="M269" s="151">
        <f t="shared" si="110"/>
        <v>0</v>
      </c>
      <c r="N269" s="133" t="s">
        <v>1</v>
      </c>
      <c r="O269" s="136"/>
      <c r="P269" s="137" t="s">
        <v>1</v>
      </c>
      <c r="Q269" s="125" t="s">
        <v>38</v>
      </c>
      <c r="R269" s="126">
        <f t="shared" si="112"/>
        <v>0</v>
      </c>
      <c r="S269" s="126">
        <f t="shared" si="113"/>
        <v>0</v>
      </c>
      <c r="T269" s="126">
        <f t="shared" si="114"/>
        <v>0</v>
      </c>
      <c r="U269" s="127">
        <v>0</v>
      </c>
      <c r="V269" s="127">
        <f t="shared" si="115"/>
        <v>0</v>
      </c>
      <c r="W269" s="127">
        <v>2.0000000000000001E-4</v>
      </c>
      <c r="X269" s="127">
        <f t="shared" si="116"/>
        <v>9.0000000000000011E-3</v>
      </c>
      <c r="Y269" s="127">
        <v>0</v>
      </c>
      <c r="Z269" s="128">
        <f t="shared" si="117"/>
        <v>0</v>
      </c>
      <c r="AT269" s="129" t="s">
        <v>199</v>
      </c>
      <c r="AV269" s="129" t="s">
        <v>196</v>
      </c>
      <c r="AW269" s="129" t="s">
        <v>138</v>
      </c>
      <c r="BA269" s="13" t="s">
        <v>129</v>
      </c>
      <c r="BG269" s="130">
        <f t="shared" si="118"/>
        <v>0</v>
      </c>
      <c r="BH269" s="130">
        <f t="shared" si="119"/>
        <v>0</v>
      </c>
      <c r="BI269" s="130">
        <f t="shared" si="120"/>
        <v>0</v>
      </c>
      <c r="BJ269" s="130">
        <f t="shared" si="121"/>
        <v>0</v>
      </c>
      <c r="BK269" s="130">
        <f t="shared" si="122"/>
        <v>0</v>
      </c>
      <c r="BL269" s="13" t="s">
        <v>138</v>
      </c>
      <c r="BM269" s="130">
        <f t="shared" si="123"/>
        <v>0</v>
      </c>
      <c r="BN269" s="13" t="s">
        <v>189</v>
      </c>
      <c r="BO269" s="129" t="s">
        <v>656</v>
      </c>
    </row>
    <row r="270" spans="2:67" s="1" customFormat="1" ht="16.5" customHeight="1">
      <c r="B270" s="118"/>
      <c r="C270" s="119" t="s">
        <v>657</v>
      </c>
      <c r="D270" s="119" t="s">
        <v>132</v>
      </c>
      <c r="E270" s="120" t="s">
        <v>658</v>
      </c>
      <c r="F270" s="121" t="s">
        <v>659</v>
      </c>
      <c r="G270" s="122" t="s">
        <v>135</v>
      </c>
      <c r="H270" s="123">
        <v>45</v>
      </c>
      <c r="I270" s="150">
        <f t="shared" si="124"/>
        <v>0</v>
      </c>
      <c r="J270" s="150">
        <f>ROUND(0,2)</f>
        <v>0</v>
      </c>
      <c r="K270" s="150">
        <f t="shared" si="108"/>
        <v>0</v>
      </c>
      <c r="L270" s="150">
        <f t="shared" si="109"/>
        <v>0</v>
      </c>
      <c r="M270" s="150">
        <f t="shared" si="110"/>
        <v>0</v>
      </c>
      <c r="N270" s="121" t="s">
        <v>136</v>
      </c>
      <c r="O270" s="24"/>
      <c r="P270" s="124" t="s">
        <v>1</v>
      </c>
      <c r="Q270" s="125" t="s">
        <v>38</v>
      </c>
      <c r="R270" s="126">
        <f t="shared" si="112"/>
        <v>0</v>
      </c>
      <c r="S270" s="126">
        <f t="shared" si="113"/>
        <v>0</v>
      </c>
      <c r="T270" s="126">
        <f t="shared" si="114"/>
        <v>0</v>
      </c>
      <c r="U270" s="127">
        <v>0.15</v>
      </c>
      <c r="V270" s="127">
        <f t="shared" si="115"/>
        <v>6.75</v>
      </c>
      <c r="W270" s="127">
        <v>0</v>
      </c>
      <c r="X270" s="127">
        <f t="shared" si="116"/>
        <v>0</v>
      </c>
      <c r="Y270" s="127">
        <v>0</v>
      </c>
      <c r="Z270" s="128">
        <f t="shared" si="117"/>
        <v>0</v>
      </c>
      <c r="AT270" s="129" t="s">
        <v>189</v>
      </c>
      <c r="AV270" s="129" t="s">
        <v>132</v>
      </c>
      <c r="AW270" s="129" t="s">
        <v>138</v>
      </c>
      <c r="BA270" s="13" t="s">
        <v>129</v>
      </c>
      <c r="BG270" s="130">
        <f t="shared" si="118"/>
        <v>0</v>
      </c>
      <c r="BH270" s="130">
        <f t="shared" si="119"/>
        <v>0</v>
      </c>
      <c r="BI270" s="130">
        <f t="shared" si="120"/>
        <v>0</v>
      </c>
      <c r="BJ270" s="130">
        <f t="shared" si="121"/>
        <v>0</v>
      </c>
      <c r="BK270" s="130">
        <f t="shared" si="122"/>
        <v>0</v>
      </c>
      <c r="BL270" s="13" t="s">
        <v>138</v>
      </c>
      <c r="BM270" s="130">
        <f t="shared" si="123"/>
        <v>0</v>
      </c>
      <c r="BN270" s="13" t="s">
        <v>189</v>
      </c>
      <c r="BO270" s="129" t="s">
        <v>660</v>
      </c>
    </row>
    <row r="271" spans="2:67" s="1" customFormat="1" ht="24" customHeight="1">
      <c r="B271" s="118"/>
      <c r="C271" s="131" t="s">
        <v>661</v>
      </c>
      <c r="D271" s="131" t="s">
        <v>196</v>
      </c>
      <c r="E271" s="132" t="s">
        <v>662</v>
      </c>
      <c r="F271" s="133" t="s">
        <v>663</v>
      </c>
      <c r="G271" s="134" t="s">
        <v>135</v>
      </c>
      <c r="H271" s="135">
        <v>45</v>
      </c>
      <c r="I271" s="151">
        <f t="shared" si="124"/>
        <v>0</v>
      </c>
      <c r="J271" s="152"/>
      <c r="K271" s="151">
        <f t="shared" si="108"/>
        <v>0</v>
      </c>
      <c r="L271" s="151"/>
      <c r="M271" s="151">
        <f t="shared" si="110"/>
        <v>0</v>
      </c>
      <c r="N271" s="133" t="s">
        <v>136</v>
      </c>
      <c r="O271" s="136"/>
      <c r="P271" s="137" t="s">
        <v>1</v>
      </c>
      <c r="Q271" s="125" t="s">
        <v>38</v>
      </c>
      <c r="R271" s="126">
        <f t="shared" si="112"/>
        <v>0</v>
      </c>
      <c r="S271" s="126">
        <f t="shared" si="113"/>
        <v>0</v>
      </c>
      <c r="T271" s="126">
        <f t="shared" si="114"/>
        <v>0</v>
      </c>
      <c r="U271" s="127">
        <v>0</v>
      </c>
      <c r="V271" s="127">
        <f t="shared" si="115"/>
        <v>0</v>
      </c>
      <c r="W271" s="127">
        <v>2.8E-5</v>
      </c>
      <c r="X271" s="127">
        <f t="shared" si="116"/>
        <v>1.2600000000000001E-3</v>
      </c>
      <c r="Y271" s="127">
        <v>0</v>
      </c>
      <c r="Z271" s="128">
        <f t="shared" si="117"/>
        <v>0</v>
      </c>
      <c r="AT271" s="129" t="s">
        <v>199</v>
      </c>
      <c r="AV271" s="129" t="s">
        <v>196</v>
      </c>
      <c r="AW271" s="129" t="s">
        <v>138</v>
      </c>
      <c r="BA271" s="13" t="s">
        <v>129</v>
      </c>
      <c r="BG271" s="130">
        <f t="shared" si="118"/>
        <v>0</v>
      </c>
      <c r="BH271" s="130">
        <f t="shared" si="119"/>
        <v>0</v>
      </c>
      <c r="BI271" s="130">
        <f t="shared" si="120"/>
        <v>0</v>
      </c>
      <c r="BJ271" s="130">
        <f t="shared" si="121"/>
        <v>0</v>
      </c>
      <c r="BK271" s="130">
        <f t="shared" si="122"/>
        <v>0</v>
      </c>
      <c r="BL271" s="13" t="s">
        <v>138</v>
      </c>
      <c r="BM271" s="130">
        <f t="shared" si="123"/>
        <v>0</v>
      </c>
      <c r="BN271" s="13" t="s">
        <v>189</v>
      </c>
      <c r="BO271" s="129" t="s">
        <v>664</v>
      </c>
    </row>
    <row r="272" spans="2:67" s="1" customFormat="1" ht="16.5" customHeight="1">
      <c r="B272" s="118"/>
      <c r="C272" s="119" t="s">
        <v>408</v>
      </c>
      <c r="D272" s="119" t="s">
        <v>132</v>
      </c>
      <c r="E272" s="120" t="s">
        <v>665</v>
      </c>
      <c r="F272" s="121" t="s">
        <v>666</v>
      </c>
      <c r="G272" s="122" t="s">
        <v>135</v>
      </c>
      <c r="H272" s="123">
        <v>14</v>
      </c>
      <c r="I272" s="150">
        <f t="shared" si="124"/>
        <v>0</v>
      </c>
      <c r="J272" s="150">
        <f>ROUND(0,2)</f>
        <v>0</v>
      </c>
      <c r="K272" s="150">
        <f t="shared" si="108"/>
        <v>0</v>
      </c>
      <c r="L272" s="150">
        <f t="shared" si="109"/>
        <v>0</v>
      </c>
      <c r="M272" s="150">
        <f t="shared" si="110"/>
        <v>0</v>
      </c>
      <c r="N272" s="121" t="s">
        <v>136</v>
      </c>
      <c r="O272" s="24"/>
      <c r="P272" s="124" t="s">
        <v>1</v>
      </c>
      <c r="Q272" s="125" t="s">
        <v>38</v>
      </c>
      <c r="R272" s="126">
        <f t="shared" si="112"/>
        <v>0</v>
      </c>
      <c r="S272" s="126">
        <f t="shared" si="113"/>
        <v>0</v>
      </c>
      <c r="T272" s="126">
        <f t="shared" si="114"/>
        <v>0</v>
      </c>
      <c r="U272" s="127">
        <v>0.10001</v>
      </c>
      <c r="V272" s="127">
        <f t="shared" si="115"/>
        <v>1.4001399999999999</v>
      </c>
      <c r="W272" s="127">
        <v>0</v>
      </c>
      <c r="X272" s="127">
        <f t="shared" si="116"/>
        <v>0</v>
      </c>
      <c r="Y272" s="127">
        <v>0</v>
      </c>
      <c r="Z272" s="128">
        <f t="shared" si="117"/>
        <v>0</v>
      </c>
      <c r="AT272" s="129" t="s">
        <v>189</v>
      </c>
      <c r="AV272" s="129" t="s">
        <v>132</v>
      </c>
      <c r="AW272" s="129" t="s">
        <v>138</v>
      </c>
      <c r="BA272" s="13" t="s">
        <v>129</v>
      </c>
      <c r="BG272" s="130">
        <f t="shared" si="118"/>
        <v>0</v>
      </c>
      <c r="BH272" s="130">
        <f t="shared" si="119"/>
        <v>0</v>
      </c>
      <c r="BI272" s="130">
        <f t="shared" si="120"/>
        <v>0</v>
      </c>
      <c r="BJ272" s="130">
        <f t="shared" si="121"/>
        <v>0</v>
      </c>
      <c r="BK272" s="130">
        <f t="shared" si="122"/>
        <v>0</v>
      </c>
      <c r="BL272" s="13" t="s">
        <v>138</v>
      </c>
      <c r="BM272" s="130">
        <f t="shared" si="123"/>
        <v>0</v>
      </c>
      <c r="BN272" s="13" t="s">
        <v>189</v>
      </c>
      <c r="BO272" s="129" t="s">
        <v>667</v>
      </c>
    </row>
    <row r="273" spans="2:67" s="1" customFormat="1" ht="16.5" customHeight="1">
      <c r="B273" s="118"/>
      <c r="C273" s="131" t="s">
        <v>668</v>
      </c>
      <c r="D273" s="131" t="s">
        <v>196</v>
      </c>
      <c r="E273" s="132" t="s">
        <v>669</v>
      </c>
      <c r="F273" s="133" t="s">
        <v>670</v>
      </c>
      <c r="G273" s="134" t="s">
        <v>135</v>
      </c>
      <c r="H273" s="135">
        <v>14</v>
      </c>
      <c r="I273" s="151">
        <f t="shared" si="124"/>
        <v>0</v>
      </c>
      <c r="J273" s="152"/>
      <c r="K273" s="151">
        <f t="shared" si="108"/>
        <v>0</v>
      </c>
      <c r="L273" s="151"/>
      <c r="M273" s="151">
        <f t="shared" si="110"/>
        <v>0</v>
      </c>
      <c r="N273" s="133" t="s">
        <v>136</v>
      </c>
      <c r="O273" s="136"/>
      <c r="P273" s="137" t="s">
        <v>1</v>
      </c>
      <c r="Q273" s="125" t="s">
        <v>38</v>
      </c>
      <c r="R273" s="126">
        <f t="shared" si="112"/>
        <v>0</v>
      </c>
      <c r="S273" s="126">
        <f t="shared" si="113"/>
        <v>0</v>
      </c>
      <c r="T273" s="126">
        <f t="shared" si="114"/>
        <v>0</v>
      </c>
      <c r="U273" s="127">
        <v>0</v>
      </c>
      <c r="V273" s="127">
        <f t="shared" si="115"/>
        <v>0</v>
      </c>
      <c r="W273" s="127">
        <v>1.8000000000000001E-4</v>
      </c>
      <c r="X273" s="127">
        <f t="shared" si="116"/>
        <v>2.5200000000000001E-3</v>
      </c>
      <c r="Y273" s="127">
        <v>0</v>
      </c>
      <c r="Z273" s="128">
        <f t="shared" si="117"/>
        <v>0</v>
      </c>
      <c r="AT273" s="129" t="s">
        <v>199</v>
      </c>
      <c r="AV273" s="129" t="s">
        <v>196</v>
      </c>
      <c r="AW273" s="129" t="s">
        <v>138</v>
      </c>
      <c r="BA273" s="13" t="s">
        <v>129</v>
      </c>
      <c r="BG273" s="130">
        <f t="shared" si="118"/>
        <v>0</v>
      </c>
      <c r="BH273" s="130">
        <f t="shared" si="119"/>
        <v>0</v>
      </c>
      <c r="BI273" s="130">
        <f t="shared" si="120"/>
        <v>0</v>
      </c>
      <c r="BJ273" s="130">
        <f t="shared" si="121"/>
        <v>0</v>
      </c>
      <c r="BK273" s="130">
        <f t="shared" si="122"/>
        <v>0</v>
      </c>
      <c r="BL273" s="13" t="s">
        <v>138</v>
      </c>
      <c r="BM273" s="130">
        <f t="shared" si="123"/>
        <v>0</v>
      </c>
      <c r="BN273" s="13" t="s">
        <v>189</v>
      </c>
      <c r="BO273" s="129" t="s">
        <v>671</v>
      </c>
    </row>
    <row r="274" spans="2:67" s="1" customFormat="1" ht="16.5" customHeight="1">
      <c r="B274" s="118"/>
      <c r="C274" s="119" t="s">
        <v>672</v>
      </c>
      <c r="D274" s="119" t="s">
        <v>132</v>
      </c>
      <c r="E274" s="120" t="s">
        <v>673</v>
      </c>
      <c r="F274" s="121" t="s">
        <v>674</v>
      </c>
      <c r="G274" s="122" t="s">
        <v>135</v>
      </c>
      <c r="H274" s="123">
        <v>14</v>
      </c>
      <c r="I274" s="150">
        <f t="shared" si="124"/>
        <v>0</v>
      </c>
      <c r="J274" s="150">
        <f>ROUND(0,2)</f>
        <v>0</v>
      </c>
      <c r="K274" s="150">
        <f t="shared" si="108"/>
        <v>0</v>
      </c>
      <c r="L274" s="150">
        <f t="shared" si="109"/>
        <v>0</v>
      </c>
      <c r="M274" s="150">
        <f t="shared" si="110"/>
        <v>0</v>
      </c>
      <c r="N274" s="121" t="s">
        <v>170</v>
      </c>
      <c r="O274" s="24"/>
      <c r="P274" s="124" t="s">
        <v>1</v>
      </c>
      <c r="Q274" s="125" t="s">
        <v>38</v>
      </c>
      <c r="R274" s="126">
        <f t="shared" si="112"/>
        <v>0</v>
      </c>
      <c r="S274" s="126">
        <f t="shared" si="113"/>
        <v>0</v>
      </c>
      <c r="T274" s="126">
        <f t="shared" si="114"/>
        <v>0</v>
      </c>
      <c r="U274" s="127">
        <v>0.13002</v>
      </c>
      <c r="V274" s="127">
        <f t="shared" si="115"/>
        <v>1.8202799999999999</v>
      </c>
      <c r="W274" s="127">
        <v>1.0000000000000001E-5</v>
      </c>
      <c r="X274" s="127">
        <f t="shared" si="116"/>
        <v>1.4000000000000001E-4</v>
      </c>
      <c r="Y274" s="127">
        <v>0</v>
      </c>
      <c r="Z274" s="128">
        <f t="shared" si="117"/>
        <v>0</v>
      </c>
      <c r="AT274" s="129" t="s">
        <v>189</v>
      </c>
      <c r="AV274" s="129" t="s">
        <v>132</v>
      </c>
      <c r="AW274" s="129" t="s">
        <v>138</v>
      </c>
      <c r="BA274" s="13" t="s">
        <v>129</v>
      </c>
      <c r="BG274" s="130">
        <f t="shared" si="118"/>
        <v>0</v>
      </c>
      <c r="BH274" s="130">
        <f t="shared" si="119"/>
        <v>0</v>
      </c>
      <c r="BI274" s="130">
        <f t="shared" si="120"/>
        <v>0</v>
      </c>
      <c r="BJ274" s="130">
        <f t="shared" si="121"/>
        <v>0</v>
      </c>
      <c r="BK274" s="130">
        <f t="shared" si="122"/>
        <v>0</v>
      </c>
      <c r="BL274" s="13" t="s">
        <v>138</v>
      </c>
      <c r="BM274" s="130">
        <f t="shared" si="123"/>
        <v>0</v>
      </c>
      <c r="BN274" s="13" t="s">
        <v>189</v>
      </c>
      <c r="BO274" s="129" t="s">
        <v>675</v>
      </c>
    </row>
    <row r="275" spans="2:67" s="1" customFormat="1" ht="16.5" customHeight="1">
      <c r="B275" s="118"/>
      <c r="C275" s="131" t="s">
        <v>676</v>
      </c>
      <c r="D275" s="131" t="s">
        <v>196</v>
      </c>
      <c r="E275" s="132" t="s">
        <v>677</v>
      </c>
      <c r="F275" s="133" t="s">
        <v>678</v>
      </c>
      <c r="G275" s="134" t="s">
        <v>135</v>
      </c>
      <c r="H275" s="135">
        <v>12</v>
      </c>
      <c r="I275" s="151">
        <f t="shared" si="124"/>
        <v>0</v>
      </c>
      <c r="J275" s="152"/>
      <c r="K275" s="151">
        <f t="shared" si="108"/>
        <v>0</v>
      </c>
      <c r="L275" s="151"/>
      <c r="M275" s="151">
        <f t="shared" si="110"/>
        <v>0</v>
      </c>
      <c r="N275" s="133" t="s">
        <v>170</v>
      </c>
      <c r="O275" s="136"/>
      <c r="P275" s="137" t="s">
        <v>1</v>
      </c>
      <c r="Q275" s="125" t="s">
        <v>38</v>
      </c>
      <c r="R275" s="126">
        <f t="shared" si="112"/>
        <v>0</v>
      </c>
      <c r="S275" s="126">
        <f t="shared" si="113"/>
        <v>0</v>
      </c>
      <c r="T275" s="126">
        <f t="shared" si="114"/>
        <v>0</v>
      </c>
      <c r="U275" s="127">
        <v>0</v>
      </c>
      <c r="V275" s="127">
        <f t="shared" si="115"/>
        <v>0</v>
      </c>
      <c r="W275" s="127">
        <v>2.9E-4</v>
      </c>
      <c r="X275" s="127">
        <f t="shared" si="116"/>
        <v>3.48E-3</v>
      </c>
      <c r="Y275" s="127">
        <v>0</v>
      </c>
      <c r="Z275" s="128">
        <f t="shared" si="117"/>
        <v>0</v>
      </c>
      <c r="AT275" s="129" t="s">
        <v>199</v>
      </c>
      <c r="AV275" s="129" t="s">
        <v>196</v>
      </c>
      <c r="AW275" s="129" t="s">
        <v>138</v>
      </c>
      <c r="BA275" s="13" t="s">
        <v>129</v>
      </c>
      <c r="BG275" s="130">
        <f t="shared" si="118"/>
        <v>0</v>
      </c>
      <c r="BH275" s="130">
        <f t="shared" si="119"/>
        <v>0</v>
      </c>
      <c r="BI275" s="130">
        <f t="shared" si="120"/>
        <v>0</v>
      </c>
      <c r="BJ275" s="130">
        <f t="shared" si="121"/>
        <v>0</v>
      </c>
      <c r="BK275" s="130">
        <f t="shared" si="122"/>
        <v>0</v>
      </c>
      <c r="BL275" s="13" t="s">
        <v>138</v>
      </c>
      <c r="BM275" s="130">
        <f t="shared" si="123"/>
        <v>0</v>
      </c>
      <c r="BN275" s="13" t="s">
        <v>189</v>
      </c>
      <c r="BO275" s="129" t="s">
        <v>679</v>
      </c>
    </row>
    <row r="276" spans="2:67" s="1" customFormat="1" ht="24" customHeight="1">
      <c r="B276" s="118"/>
      <c r="C276" s="131" t="s">
        <v>680</v>
      </c>
      <c r="D276" s="131" t="s">
        <v>196</v>
      </c>
      <c r="E276" s="132" t="s">
        <v>681</v>
      </c>
      <c r="F276" s="133" t="s">
        <v>682</v>
      </c>
      <c r="G276" s="134" t="s">
        <v>135</v>
      </c>
      <c r="H276" s="135">
        <v>2</v>
      </c>
      <c r="I276" s="151">
        <f t="shared" si="124"/>
        <v>0</v>
      </c>
      <c r="J276" s="152"/>
      <c r="K276" s="151">
        <f t="shared" si="108"/>
        <v>0</v>
      </c>
      <c r="L276" s="151"/>
      <c r="M276" s="151">
        <f t="shared" si="110"/>
        <v>0</v>
      </c>
      <c r="N276" s="133" t="s">
        <v>136</v>
      </c>
      <c r="O276" s="136"/>
      <c r="P276" s="137" t="s">
        <v>1</v>
      </c>
      <c r="Q276" s="125" t="s">
        <v>38</v>
      </c>
      <c r="R276" s="126">
        <f t="shared" si="112"/>
        <v>0</v>
      </c>
      <c r="S276" s="126">
        <f t="shared" si="113"/>
        <v>0</v>
      </c>
      <c r="T276" s="126">
        <f t="shared" si="114"/>
        <v>0</v>
      </c>
      <c r="U276" s="127">
        <v>0</v>
      </c>
      <c r="V276" s="127">
        <f t="shared" si="115"/>
        <v>0</v>
      </c>
      <c r="W276" s="127">
        <v>4.0000000000000002E-4</v>
      </c>
      <c r="X276" s="127">
        <f t="shared" si="116"/>
        <v>8.0000000000000004E-4</v>
      </c>
      <c r="Y276" s="127">
        <v>0</v>
      </c>
      <c r="Z276" s="128">
        <f t="shared" si="117"/>
        <v>0</v>
      </c>
      <c r="AT276" s="129" t="s">
        <v>199</v>
      </c>
      <c r="AV276" s="129" t="s">
        <v>196</v>
      </c>
      <c r="AW276" s="129" t="s">
        <v>138</v>
      </c>
      <c r="BA276" s="13" t="s">
        <v>129</v>
      </c>
      <c r="BG276" s="130">
        <f t="shared" si="118"/>
        <v>0</v>
      </c>
      <c r="BH276" s="130">
        <f t="shared" si="119"/>
        <v>0</v>
      </c>
      <c r="BI276" s="130">
        <f t="shared" si="120"/>
        <v>0</v>
      </c>
      <c r="BJ276" s="130">
        <f t="shared" si="121"/>
        <v>0</v>
      </c>
      <c r="BK276" s="130">
        <f t="shared" si="122"/>
        <v>0</v>
      </c>
      <c r="BL276" s="13" t="s">
        <v>138</v>
      </c>
      <c r="BM276" s="130">
        <f t="shared" si="123"/>
        <v>0</v>
      </c>
      <c r="BN276" s="13" t="s">
        <v>189</v>
      </c>
      <c r="BO276" s="129" t="s">
        <v>683</v>
      </c>
    </row>
    <row r="277" spans="2:67" s="1" customFormat="1" ht="16.5" customHeight="1">
      <c r="B277" s="118"/>
      <c r="C277" s="119" t="s">
        <v>684</v>
      </c>
      <c r="D277" s="119" t="s">
        <v>132</v>
      </c>
      <c r="E277" s="120" t="s">
        <v>685</v>
      </c>
      <c r="F277" s="121" t="s">
        <v>686</v>
      </c>
      <c r="G277" s="122" t="s">
        <v>135</v>
      </c>
      <c r="H277" s="123">
        <v>6</v>
      </c>
      <c r="I277" s="150">
        <f t="shared" si="124"/>
        <v>0</v>
      </c>
      <c r="J277" s="150">
        <f>ROUND(0,2)</f>
        <v>0</v>
      </c>
      <c r="K277" s="150">
        <f t="shared" si="108"/>
        <v>0</v>
      </c>
      <c r="L277" s="150">
        <f t="shared" si="109"/>
        <v>0</v>
      </c>
      <c r="M277" s="150">
        <f t="shared" si="110"/>
        <v>0</v>
      </c>
      <c r="N277" s="121" t="s">
        <v>170</v>
      </c>
      <c r="O277" s="24"/>
      <c r="P277" s="124" t="s">
        <v>1</v>
      </c>
      <c r="Q277" s="125" t="s">
        <v>38</v>
      </c>
      <c r="R277" s="126">
        <f t="shared" si="112"/>
        <v>0</v>
      </c>
      <c r="S277" s="126">
        <f t="shared" si="113"/>
        <v>0</v>
      </c>
      <c r="T277" s="126">
        <f t="shared" si="114"/>
        <v>0</v>
      </c>
      <c r="U277" s="127">
        <v>0.15303</v>
      </c>
      <c r="V277" s="127">
        <f t="shared" si="115"/>
        <v>0.91818</v>
      </c>
      <c r="W277" s="127">
        <v>1.0000000000000001E-5</v>
      </c>
      <c r="X277" s="127">
        <f t="shared" si="116"/>
        <v>6.0000000000000008E-5</v>
      </c>
      <c r="Y277" s="127">
        <v>0</v>
      </c>
      <c r="Z277" s="128">
        <f t="shared" si="117"/>
        <v>0</v>
      </c>
      <c r="AT277" s="129" t="s">
        <v>189</v>
      </c>
      <c r="AV277" s="129" t="s">
        <v>132</v>
      </c>
      <c r="AW277" s="129" t="s">
        <v>138</v>
      </c>
      <c r="BA277" s="13" t="s">
        <v>129</v>
      </c>
      <c r="BG277" s="130">
        <f t="shared" si="118"/>
        <v>0</v>
      </c>
      <c r="BH277" s="130">
        <f t="shared" si="119"/>
        <v>0</v>
      </c>
      <c r="BI277" s="130">
        <f t="shared" si="120"/>
        <v>0</v>
      </c>
      <c r="BJ277" s="130">
        <f t="shared" si="121"/>
        <v>0</v>
      </c>
      <c r="BK277" s="130">
        <f t="shared" si="122"/>
        <v>0</v>
      </c>
      <c r="BL277" s="13" t="s">
        <v>138</v>
      </c>
      <c r="BM277" s="130">
        <f t="shared" si="123"/>
        <v>0</v>
      </c>
      <c r="BN277" s="13" t="s">
        <v>189</v>
      </c>
      <c r="BO277" s="129" t="s">
        <v>687</v>
      </c>
    </row>
    <row r="278" spans="2:67" s="1" customFormat="1" ht="16.5" customHeight="1">
      <c r="B278" s="118"/>
      <c r="C278" s="131" t="s">
        <v>688</v>
      </c>
      <c r="D278" s="131" t="s">
        <v>196</v>
      </c>
      <c r="E278" s="132" t="s">
        <v>689</v>
      </c>
      <c r="F278" s="133" t="s">
        <v>690</v>
      </c>
      <c r="G278" s="134" t="s">
        <v>135</v>
      </c>
      <c r="H278" s="135">
        <v>5</v>
      </c>
      <c r="I278" s="151">
        <f t="shared" si="124"/>
        <v>0</v>
      </c>
      <c r="J278" s="152"/>
      <c r="K278" s="151">
        <f t="shared" si="108"/>
        <v>0</v>
      </c>
      <c r="L278" s="151"/>
      <c r="M278" s="151">
        <f t="shared" si="110"/>
        <v>0</v>
      </c>
      <c r="N278" s="133" t="s">
        <v>170</v>
      </c>
      <c r="O278" s="136"/>
      <c r="P278" s="137" t="s">
        <v>1</v>
      </c>
      <c r="Q278" s="125" t="s">
        <v>38</v>
      </c>
      <c r="R278" s="126">
        <f t="shared" si="112"/>
        <v>0</v>
      </c>
      <c r="S278" s="126">
        <f t="shared" si="113"/>
        <v>0</v>
      </c>
      <c r="T278" s="126">
        <f t="shared" si="114"/>
        <v>0</v>
      </c>
      <c r="U278" s="127">
        <v>0</v>
      </c>
      <c r="V278" s="127">
        <f t="shared" si="115"/>
        <v>0</v>
      </c>
      <c r="W278" s="127">
        <v>4.4999999999999999E-4</v>
      </c>
      <c r="X278" s="127">
        <f t="shared" si="116"/>
        <v>2.2499999999999998E-3</v>
      </c>
      <c r="Y278" s="127">
        <v>0</v>
      </c>
      <c r="Z278" s="128">
        <f t="shared" si="117"/>
        <v>0</v>
      </c>
      <c r="AT278" s="129" t="s">
        <v>199</v>
      </c>
      <c r="AV278" s="129" t="s">
        <v>196</v>
      </c>
      <c r="AW278" s="129" t="s">
        <v>138</v>
      </c>
      <c r="BA278" s="13" t="s">
        <v>129</v>
      </c>
      <c r="BG278" s="130">
        <f t="shared" si="118"/>
        <v>0</v>
      </c>
      <c r="BH278" s="130">
        <f t="shared" si="119"/>
        <v>0</v>
      </c>
      <c r="BI278" s="130">
        <f t="shared" si="120"/>
        <v>0</v>
      </c>
      <c r="BJ278" s="130">
        <f t="shared" si="121"/>
        <v>0</v>
      </c>
      <c r="BK278" s="130">
        <f t="shared" si="122"/>
        <v>0</v>
      </c>
      <c r="BL278" s="13" t="s">
        <v>138</v>
      </c>
      <c r="BM278" s="130">
        <f t="shared" si="123"/>
        <v>0</v>
      </c>
      <c r="BN278" s="13" t="s">
        <v>189</v>
      </c>
      <c r="BO278" s="129" t="s">
        <v>691</v>
      </c>
    </row>
    <row r="279" spans="2:67" s="1" customFormat="1" ht="24" customHeight="1">
      <c r="B279" s="118"/>
      <c r="C279" s="131" t="s">
        <v>692</v>
      </c>
      <c r="D279" s="131" t="s">
        <v>196</v>
      </c>
      <c r="E279" s="132" t="s">
        <v>693</v>
      </c>
      <c r="F279" s="133" t="s">
        <v>694</v>
      </c>
      <c r="G279" s="134" t="s">
        <v>135</v>
      </c>
      <c r="H279" s="135">
        <v>1</v>
      </c>
      <c r="I279" s="151">
        <f t="shared" si="124"/>
        <v>0</v>
      </c>
      <c r="J279" s="152"/>
      <c r="K279" s="151">
        <f t="shared" si="108"/>
        <v>0</v>
      </c>
      <c r="L279" s="151"/>
      <c r="M279" s="151">
        <f t="shared" si="110"/>
        <v>0</v>
      </c>
      <c r="N279" s="133" t="s">
        <v>136</v>
      </c>
      <c r="O279" s="136"/>
      <c r="P279" s="137" t="s">
        <v>1</v>
      </c>
      <c r="Q279" s="125" t="s">
        <v>38</v>
      </c>
      <c r="R279" s="126">
        <f t="shared" si="112"/>
        <v>0</v>
      </c>
      <c r="S279" s="126">
        <f t="shared" si="113"/>
        <v>0</v>
      </c>
      <c r="T279" s="126">
        <f t="shared" si="114"/>
        <v>0</v>
      </c>
      <c r="U279" s="127">
        <v>0</v>
      </c>
      <c r="V279" s="127">
        <f t="shared" si="115"/>
        <v>0</v>
      </c>
      <c r="W279" s="127">
        <v>5.9999999999999995E-4</v>
      </c>
      <c r="X279" s="127">
        <f t="shared" si="116"/>
        <v>5.9999999999999995E-4</v>
      </c>
      <c r="Y279" s="127">
        <v>0</v>
      </c>
      <c r="Z279" s="128">
        <f t="shared" si="117"/>
        <v>0</v>
      </c>
      <c r="AT279" s="129" t="s">
        <v>199</v>
      </c>
      <c r="AV279" s="129" t="s">
        <v>196</v>
      </c>
      <c r="AW279" s="129" t="s">
        <v>138</v>
      </c>
      <c r="BA279" s="13" t="s">
        <v>129</v>
      </c>
      <c r="BG279" s="130">
        <f t="shared" si="118"/>
        <v>0</v>
      </c>
      <c r="BH279" s="130">
        <f t="shared" si="119"/>
        <v>0</v>
      </c>
      <c r="BI279" s="130">
        <f t="shared" si="120"/>
        <v>0</v>
      </c>
      <c r="BJ279" s="130">
        <f t="shared" si="121"/>
        <v>0</v>
      </c>
      <c r="BK279" s="130">
        <f t="shared" si="122"/>
        <v>0</v>
      </c>
      <c r="BL279" s="13" t="s">
        <v>138</v>
      </c>
      <c r="BM279" s="130">
        <f t="shared" si="123"/>
        <v>0</v>
      </c>
      <c r="BN279" s="13" t="s">
        <v>189</v>
      </c>
      <c r="BO279" s="129" t="s">
        <v>695</v>
      </c>
    </row>
    <row r="280" spans="2:67" s="1" customFormat="1" ht="16.5" customHeight="1">
      <c r="B280" s="118"/>
      <c r="C280" s="119" t="s">
        <v>696</v>
      </c>
      <c r="D280" s="119" t="s">
        <v>132</v>
      </c>
      <c r="E280" s="120" t="s">
        <v>697</v>
      </c>
      <c r="F280" s="121" t="s">
        <v>698</v>
      </c>
      <c r="G280" s="122" t="s">
        <v>135</v>
      </c>
      <c r="H280" s="123">
        <v>10</v>
      </c>
      <c r="I280" s="150">
        <f t="shared" si="124"/>
        <v>0</v>
      </c>
      <c r="J280" s="150">
        <f>ROUND(0,2)</f>
        <v>0</v>
      </c>
      <c r="K280" s="150">
        <f t="shared" si="108"/>
        <v>0</v>
      </c>
      <c r="L280" s="150">
        <f t="shared" si="109"/>
        <v>0</v>
      </c>
      <c r="M280" s="150">
        <f t="shared" si="110"/>
        <v>0</v>
      </c>
      <c r="N280" s="121" t="s">
        <v>170</v>
      </c>
      <c r="O280" s="24"/>
      <c r="P280" s="124" t="s">
        <v>1</v>
      </c>
      <c r="Q280" s="125" t="s">
        <v>38</v>
      </c>
      <c r="R280" s="126">
        <f t="shared" si="112"/>
        <v>0</v>
      </c>
      <c r="S280" s="126">
        <f t="shared" si="113"/>
        <v>0</v>
      </c>
      <c r="T280" s="126">
        <f t="shared" si="114"/>
        <v>0</v>
      </c>
      <c r="U280" s="127">
        <v>0.17404</v>
      </c>
      <c r="V280" s="127">
        <f t="shared" si="115"/>
        <v>1.7403999999999999</v>
      </c>
      <c r="W280" s="127">
        <v>1.0000000000000001E-5</v>
      </c>
      <c r="X280" s="127">
        <f t="shared" si="116"/>
        <v>1E-4</v>
      </c>
      <c r="Y280" s="127">
        <v>0</v>
      </c>
      <c r="Z280" s="128">
        <f t="shared" si="117"/>
        <v>0</v>
      </c>
      <c r="AT280" s="129" t="s">
        <v>189</v>
      </c>
      <c r="AV280" s="129" t="s">
        <v>132</v>
      </c>
      <c r="AW280" s="129" t="s">
        <v>138</v>
      </c>
      <c r="BA280" s="13" t="s">
        <v>129</v>
      </c>
      <c r="BG280" s="130">
        <f t="shared" si="118"/>
        <v>0</v>
      </c>
      <c r="BH280" s="130">
        <f t="shared" si="119"/>
        <v>0</v>
      </c>
      <c r="BI280" s="130">
        <f t="shared" si="120"/>
        <v>0</v>
      </c>
      <c r="BJ280" s="130">
        <f t="shared" si="121"/>
        <v>0</v>
      </c>
      <c r="BK280" s="130">
        <f t="shared" si="122"/>
        <v>0</v>
      </c>
      <c r="BL280" s="13" t="s">
        <v>138</v>
      </c>
      <c r="BM280" s="130">
        <f t="shared" si="123"/>
        <v>0</v>
      </c>
      <c r="BN280" s="13" t="s">
        <v>189</v>
      </c>
      <c r="BO280" s="129" t="s">
        <v>699</v>
      </c>
    </row>
    <row r="281" spans="2:67" s="1" customFormat="1" ht="16.5" customHeight="1">
      <c r="B281" s="118"/>
      <c r="C281" s="131" t="s">
        <v>700</v>
      </c>
      <c r="D281" s="131" t="s">
        <v>196</v>
      </c>
      <c r="E281" s="132" t="s">
        <v>701</v>
      </c>
      <c r="F281" s="133" t="s">
        <v>702</v>
      </c>
      <c r="G281" s="134" t="s">
        <v>135</v>
      </c>
      <c r="H281" s="135">
        <v>10</v>
      </c>
      <c r="I281" s="151">
        <f t="shared" si="124"/>
        <v>0</v>
      </c>
      <c r="J281" s="152"/>
      <c r="K281" s="151">
        <f t="shared" si="108"/>
        <v>0</v>
      </c>
      <c r="L281" s="151"/>
      <c r="M281" s="151">
        <f t="shared" si="110"/>
        <v>0</v>
      </c>
      <c r="N281" s="133" t="s">
        <v>170</v>
      </c>
      <c r="O281" s="136"/>
      <c r="P281" s="137" t="s">
        <v>1</v>
      </c>
      <c r="Q281" s="125" t="s">
        <v>38</v>
      </c>
      <c r="R281" s="126">
        <f t="shared" si="112"/>
        <v>0</v>
      </c>
      <c r="S281" s="126">
        <f t="shared" si="113"/>
        <v>0</v>
      </c>
      <c r="T281" s="126">
        <f t="shared" si="114"/>
        <v>0</v>
      </c>
      <c r="U281" s="127">
        <v>0</v>
      </c>
      <c r="V281" s="127">
        <f t="shared" si="115"/>
        <v>0</v>
      </c>
      <c r="W281" s="127">
        <v>6.4000000000000005E-4</v>
      </c>
      <c r="X281" s="127">
        <f t="shared" si="116"/>
        <v>6.4000000000000003E-3</v>
      </c>
      <c r="Y281" s="127">
        <v>0</v>
      </c>
      <c r="Z281" s="128">
        <f t="shared" si="117"/>
        <v>0</v>
      </c>
      <c r="AT281" s="129" t="s">
        <v>199</v>
      </c>
      <c r="AV281" s="129" t="s">
        <v>196</v>
      </c>
      <c r="AW281" s="129" t="s">
        <v>138</v>
      </c>
      <c r="BA281" s="13" t="s">
        <v>129</v>
      </c>
      <c r="BG281" s="130">
        <f t="shared" si="118"/>
        <v>0</v>
      </c>
      <c r="BH281" s="130">
        <f t="shared" si="119"/>
        <v>0</v>
      </c>
      <c r="BI281" s="130">
        <f t="shared" si="120"/>
        <v>0</v>
      </c>
      <c r="BJ281" s="130">
        <f t="shared" si="121"/>
        <v>0</v>
      </c>
      <c r="BK281" s="130">
        <f t="shared" si="122"/>
        <v>0</v>
      </c>
      <c r="BL281" s="13" t="s">
        <v>138</v>
      </c>
      <c r="BM281" s="130">
        <f t="shared" si="123"/>
        <v>0</v>
      </c>
      <c r="BN281" s="13" t="s">
        <v>189</v>
      </c>
      <c r="BO281" s="129" t="s">
        <v>703</v>
      </c>
    </row>
    <row r="282" spans="2:67" s="1" customFormat="1" ht="24" customHeight="1">
      <c r="B282" s="118"/>
      <c r="C282" s="119" t="s">
        <v>704</v>
      </c>
      <c r="D282" s="119" t="s">
        <v>132</v>
      </c>
      <c r="E282" s="120" t="s">
        <v>705</v>
      </c>
      <c r="F282" s="121" t="s">
        <v>706</v>
      </c>
      <c r="G282" s="122" t="s">
        <v>280</v>
      </c>
      <c r="H282" s="123">
        <v>1</v>
      </c>
      <c r="I282" s="150">
        <f t="shared" si="124"/>
        <v>0</v>
      </c>
      <c r="J282" s="150">
        <f>ROUND(0,2)</f>
        <v>0</v>
      </c>
      <c r="K282" s="150">
        <f t="shared" si="108"/>
        <v>0</v>
      </c>
      <c r="L282" s="150">
        <f t="shared" si="109"/>
        <v>0</v>
      </c>
      <c r="M282" s="150">
        <f t="shared" si="110"/>
        <v>0</v>
      </c>
      <c r="N282" s="121" t="s">
        <v>136</v>
      </c>
      <c r="O282" s="24"/>
      <c r="P282" s="124" t="s">
        <v>1</v>
      </c>
      <c r="Q282" s="125" t="s">
        <v>38</v>
      </c>
      <c r="R282" s="126">
        <f t="shared" si="112"/>
        <v>0</v>
      </c>
      <c r="S282" s="126">
        <f t="shared" si="113"/>
        <v>0</v>
      </c>
      <c r="T282" s="126">
        <f t="shared" si="114"/>
        <v>0</v>
      </c>
      <c r="U282" s="127">
        <v>0.64354</v>
      </c>
      <c r="V282" s="127">
        <f t="shared" si="115"/>
        <v>0.64354</v>
      </c>
      <c r="W282" s="127">
        <v>7.9000000000000001E-4</v>
      </c>
      <c r="X282" s="127">
        <f t="shared" si="116"/>
        <v>7.9000000000000001E-4</v>
      </c>
      <c r="Y282" s="127">
        <v>0</v>
      </c>
      <c r="Z282" s="128">
        <f t="shared" si="117"/>
        <v>0</v>
      </c>
      <c r="AT282" s="129" t="s">
        <v>189</v>
      </c>
      <c r="AV282" s="129" t="s">
        <v>132</v>
      </c>
      <c r="AW282" s="129" t="s">
        <v>138</v>
      </c>
      <c r="BA282" s="13" t="s">
        <v>129</v>
      </c>
      <c r="BG282" s="130">
        <f t="shared" si="118"/>
        <v>0</v>
      </c>
      <c r="BH282" s="130">
        <f t="shared" si="119"/>
        <v>0</v>
      </c>
      <c r="BI282" s="130">
        <f t="shared" si="120"/>
        <v>0</v>
      </c>
      <c r="BJ282" s="130">
        <f t="shared" si="121"/>
        <v>0</v>
      </c>
      <c r="BK282" s="130">
        <f t="shared" si="122"/>
        <v>0</v>
      </c>
      <c r="BL282" s="13" t="s">
        <v>138</v>
      </c>
      <c r="BM282" s="130">
        <f t="shared" si="123"/>
        <v>0</v>
      </c>
      <c r="BN282" s="13" t="s">
        <v>189</v>
      </c>
      <c r="BO282" s="129" t="s">
        <v>707</v>
      </c>
    </row>
    <row r="283" spans="2:67" s="1" customFormat="1" ht="24" customHeight="1">
      <c r="B283" s="118"/>
      <c r="C283" s="131" t="s">
        <v>708</v>
      </c>
      <c r="D283" s="131" t="s">
        <v>196</v>
      </c>
      <c r="E283" s="132" t="s">
        <v>709</v>
      </c>
      <c r="F283" s="133" t="s">
        <v>710</v>
      </c>
      <c r="G283" s="134" t="s">
        <v>135</v>
      </c>
      <c r="H283" s="135">
        <v>1</v>
      </c>
      <c r="I283" s="151">
        <f t="shared" si="124"/>
        <v>0</v>
      </c>
      <c r="J283" s="152"/>
      <c r="K283" s="151">
        <f t="shared" si="108"/>
        <v>0</v>
      </c>
      <c r="L283" s="151"/>
      <c r="M283" s="151">
        <f t="shared" si="110"/>
        <v>0</v>
      </c>
      <c r="N283" s="133" t="s">
        <v>136</v>
      </c>
      <c r="O283" s="136"/>
      <c r="P283" s="137" t="s">
        <v>1</v>
      </c>
      <c r="Q283" s="125" t="s">
        <v>38</v>
      </c>
      <c r="R283" s="126">
        <f t="shared" si="112"/>
        <v>0</v>
      </c>
      <c r="S283" s="126">
        <f t="shared" si="113"/>
        <v>0</v>
      </c>
      <c r="T283" s="126">
        <f t="shared" si="114"/>
        <v>0</v>
      </c>
      <c r="U283" s="127">
        <v>0</v>
      </c>
      <c r="V283" s="127">
        <f t="shared" si="115"/>
        <v>0</v>
      </c>
      <c r="W283" s="127">
        <v>1.57E-3</v>
      </c>
      <c r="X283" s="127">
        <f t="shared" si="116"/>
        <v>1.57E-3</v>
      </c>
      <c r="Y283" s="127">
        <v>0</v>
      </c>
      <c r="Z283" s="128">
        <f t="shared" si="117"/>
        <v>0</v>
      </c>
      <c r="AT283" s="129" t="s">
        <v>199</v>
      </c>
      <c r="AV283" s="129" t="s">
        <v>196</v>
      </c>
      <c r="AW283" s="129" t="s">
        <v>138</v>
      </c>
      <c r="BA283" s="13" t="s">
        <v>129</v>
      </c>
      <c r="BG283" s="130">
        <f t="shared" si="118"/>
        <v>0</v>
      </c>
      <c r="BH283" s="130">
        <f t="shared" si="119"/>
        <v>0</v>
      </c>
      <c r="BI283" s="130">
        <f t="shared" si="120"/>
        <v>0</v>
      </c>
      <c r="BJ283" s="130">
        <f t="shared" si="121"/>
        <v>0</v>
      </c>
      <c r="BK283" s="130">
        <f t="shared" si="122"/>
        <v>0</v>
      </c>
      <c r="BL283" s="13" t="s">
        <v>138</v>
      </c>
      <c r="BM283" s="130">
        <f t="shared" si="123"/>
        <v>0</v>
      </c>
      <c r="BN283" s="13" t="s">
        <v>189</v>
      </c>
      <c r="BO283" s="129" t="s">
        <v>711</v>
      </c>
    </row>
    <row r="284" spans="2:67" s="1" customFormat="1" ht="24" customHeight="1">
      <c r="B284" s="118"/>
      <c r="C284" s="119" t="s">
        <v>712</v>
      </c>
      <c r="D284" s="119" t="s">
        <v>132</v>
      </c>
      <c r="E284" s="120" t="s">
        <v>713</v>
      </c>
      <c r="F284" s="121" t="s">
        <v>714</v>
      </c>
      <c r="G284" s="122" t="s">
        <v>161</v>
      </c>
      <c r="H284" s="123">
        <v>0.49099999999999999</v>
      </c>
      <c r="I284" s="150">
        <f t="shared" si="124"/>
        <v>0</v>
      </c>
      <c r="J284" s="150">
        <f>ROUND(0,2)</f>
        <v>0</v>
      </c>
      <c r="K284" s="150">
        <f t="shared" si="108"/>
        <v>0</v>
      </c>
      <c r="L284" s="150">
        <f t="shared" si="109"/>
        <v>0</v>
      </c>
      <c r="M284" s="150">
        <f t="shared" si="110"/>
        <v>0</v>
      </c>
      <c r="N284" s="121" t="s">
        <v>136</v>
      </c>
      <c r="O284" s="24"/>
      <c r="P284" s="124" t="s">
        <v>1</v>
      </c>
      <c r="Q284" s="125" t="s">
        <v>38</v>
      </c>
      <c r="R284" s="126">
        <f t="shared" si="112"/>
        <v>0</v>
      </c>
      <c r="S284" s="126">
        <f t="shared" si="113"/>
        <v>0</v>
      </c>
      <c r="T284" s="126">
        <f t="shared" si="114"/>
        <v>0</v>
      </c>
      <c r="U284" s="127">
        <v>2.4359999999999999</v>
      </c>
      <c r="V284" s="127">
        <f t="shared" si="115"/>
        <v>1.1960759999999999</v>
      </c>
      <c r="W284" s="127">
        <v>0</v>
      </c>
      <c r="X284" s="127">
        <f t="shared" si="116"/>
        <v>0</v>
      </c>
      <c r="Y284" s="127">
        <v>0</v>
      </c>
      <c r="Z284" s="128">
        <f t="shared" si="117"/>
        <v>0</v>
      </c>
      <c r="AT284" s="129" t="s">
        <v>189</v>
      </c>
      <c r="AV284" s="129" t="s">
        <v>132</v>
      </c>
      <c r="AW284" s="129" t="s">
        <v>138</v>
      </c>
      <c r="BA284" s="13" t="s">
        <v>129</v>
      </c>
      <c r="BG284" s="130">
        <f t="shared" si="118"/>
        <v>0</v>
      </c>
      <c r="BH284" s="130">
        <f t="shared" si="119"/>
        <v>0</v>
      </c>
      <c r="BI284" s="130">
        <f t="shared" si="120"/>
        <v>0</v>
      </c>
      <c r="BJ284" s="130">
        <f t="shared" si="121"/>
        <v>0</v>
      </c>
      <c r="BK284" s="130">
        <f t="shared" si="122"/>
        <v>0</v>
      </c>
      <c r="BL284" s="13" t="s">
        <v>138</v>
      </c>
      <c r="BM284" s="130">
        <f t="shared" si="123"/>
        <v>0</v>
      </c>
      <c r="BN284" s="13" t="s">
        <v>189</v>
      </c>
      <c r="BO284" s="129" t="s">
        <v>715</v>
      </c>
    </row>
    <row r="285" spans="2:67" s="1" customFormat="1" ht="16.5" customHeight="1">
      <c r="B285" s="118"/>
      <c r="C285" s="119" t="s">
        <v>716</v>
      </c>
      <c r="D285" s="119" t="s">
        <v>132</v>
      </c>
      <c r="E285" s="120" t="s">
        <v>717</v>
      </c>
      <c r="F285" s="121" t="s">
        <v>718</v>
      </c>
      <c r="G285" s="122" t="s">
        <v>161</v>
      </c>
      <c r="H285" s="123">
        <v>0.10199999999999999</v>
      </c>
      <c r="I285" s="150">
        <f t="shared" si="124"/>
        <v>0</v>
      </c>
      <c r="J285" s="150">
        <f>ROUND(0,2)</f>
        <v>0</v>
      </c>
      <c r="K285" s="150">
        <f t="shared" si="108"/>
        <v>0</v>
      </c>
      <c r="L285" s="150">
        <f t="shared" si="109"/>
        <v>0</v>
      </c>
      <c r="M285" s="150">
        <f t="shared" si="110"/>
        <v>0</v>
      </c>
      <c r="N285" s="121" t="s">
        <v>136</v>
      </c>
      <c r="O285" s="24"/>
      <c r="P285" s="124" t="s">
        <v>1</v>
      </c>
      <c r="Q285" s="125" t="s">
        <v>38</v>
      </c>
      <c r="R285" s="126">
        <f t="shared" si="112"/>
        <v>0</v>
      </c>
      <c r="S285" s="126">
        <f t="shared" si="113"/>
        <v>0</v>
      </c>
      <c r="T285" s="126">
        <f t="shared" si="114"/>
        <v>0</v>
      </c>
      <c r="U285" s="127">
        <v>2.4359999999999999</v>
      </c>
      <c r="V285" s="127">
        <f t="shared" si="115"/>
        <v>0.24847199999999997</v>
      </c>
      <c r="W285" s="127">
        <v>0</v>
      </c>
      <c r="X285" s="127">
        <f t="shared" si="116"/>
        <v>0</v>
      </c>
      <c r="Y285" s="127">
        <v>0</v>
      </c>
      <c r="Z285" s="128">
        <f t="shared" si="117"/>
        <v>0</v>
      </c>
      <c r="AT285" s="129" t="s">
        <v>189</v>
      </c>
      <c r="AV285" s="129" t="s">
        <v>132</v>
      </c>
      <c r="AW285" s="129" t="s">
        <v>138</v>
      </c>
      <c r="BA285" s="13" t="s">
        <v>129</v>
      </c>
      <c r="BG285" s="130">
        <f t="shared" si="118"/>
        <v>0</v>
      </c>
      <c r="BH285" s="130">
        <f t="shared" si="119"/>
        <v>0</v>
      </c>
      <c r="BI285" s="130">
        <f t="shared" si="120"/>
        <v>0</v>
      </c>
      <c r="BJ285" s="130">
        <f t="shared" si="121"/>
        <v>0</v>
      </c>
      <c r="BK285" s="130">
        <f t="shared" si="122"/>
        <v>0</v>
      </c>
      <c r="BL285" s="13" t="s">
        <v>138</v>
      </c>
      <c r="BM285" s="130">
        <f t="shared" si="123"/>
        <v>0</v>
      </c>
      <c r="BN285" s="13" t="s">
        <v>189</v>
      </c>
      <c r="BO285" s="129" t="s">
        <v>719</v>
      </c>
    </row>
    <row r="286" spans="2:67" s="11" customFormat="1" ht="22.9" customHeight="1">
      <c r="B286" s="108"/>
      <c r="D286" s="109" t="s">
        <v>73</v>
      </c>
      <c r="E286" s="117" t="s">
        <v>720</v>
      </c>
      <c r="F286" s="117" t="s">
        <v>721</v>
      </c>
      <c r="K286" s="149">
        <f t="shared" ref="K286:L286" si="125">ROUND(SUM(K287:K315),2)</f>
        <v>0</v>
      </c>
      <c r="L286" s="149">
        <f t="shared" si="125"/>
        <v>0</v>
      </c>
      <c r="M286" s="149">
        <f>ROUND(SUM(M287:M315),2)</f>
        <v>0</v>
      </c>
      <c r="O286" s="108"/>
      <c r="P286" s="111"/>
      <c r="Q286" s="112"/>
      <c r="R286" s="112"/>
      <c r="S286" s="113">
        <f>SUM(S287:S315)</f>
        <v>0</v>
      </c>
      <c r="T286" s="113">
        <f>SUM(T287:T315)</f>
        <v>0</v>
      </c>
      <c r="U286" s="112"/>
      <c r="V286" s="114">
        <f>SUM(V287:V315)</f>
        <v>62.883569999999999</v>
      </c>
      <c r="W286" s="112"/>
      <c r="X286" s="114">
        <f>SUM(X287:X315)</f>
        <v>1.8655599999999999</v>
      </c>
      <c r="Y286" s="112"/>
      <c r="Z286" s="115">
        <f>SUM(Z287:Z315)</f>
        <v>0.86082999999999998</v>
      </c>
      <c r="AT286" s="109" t="s">
        <v>138</v>
      </c>
      <c r="AV286" s="116" t="s">
        <v>73</v>
      </c>
      <c r="AW286" s="116" t="s">
        <v>79</v>
      </c>
      <c r="BA286" s="109" t="s">
        <v>129</v>
      </c>
      <c r="BM286" s="154">
        <f>SUM(BM287:BM315,2)</f>
        <v>2</v>
      </c>
    </row>
    <row r="287" spans="2:67" s="1" customFormat="1" ht="24" customHeight="1">
      <c r="B287" s="118"/>
      <c r="C287" s="119" t="s">
        <v>722</v>
      </c>
      <c r="D287" s="119" t="s">
        <v>132</v>
      </c>
      <c r="E287" s="120" t="s">
        <v>723</v>
      </c>
      <c r="F287" s="121" t="s">
        <v>724</v>
      </c>
      <c r="G287" s="122" t="s">
        <v>135</v>
      </c>
      <c r="H287" s="123">
        <v>15</v>
      </c>
      <c r="I287" s="150">
        <f>ROUND(0,2)</f>
        <v>0</v>
      </c>
      <c r="J287" s="150">
        <f>ROUND(0,2)</f>
        <v>0</v>
      </c>
      <c r="K287" s="150">
        <f>ROUND(I287*H287,2)</f>
        <v>0</v>
      </c>
      <c r="L287" s="150">
        <f>ROUND(J287*H287,2)</f>
        <v>0</v>
      </c>
      <c r="M287" s="150">
        <f>ROUND(K287+L287,2)</f>
        <v>0</v>
      </c>
      <c r="N287" s="121" t="s">
        <v>136</v>
      </c>
      <c r="O287" s="24"/>
      <c r="P287" s="124" t="s">
        <v>1</v>
      </c>
      <c r="Q287" s="125" t="s">
        <v>38</v>
      </c>
      <c r="R287" s="126">
        <f t="shared" ref="R287:R315" si="126">I287+J287</f>
        <v>0</v>
      </c>
      <c r="S287" s="126">
        <f t="shared" ref="S287:S315" si="127">ROUND(I287*H287,3)</f>
        <v>0</v>
      </c>
      <c r="T287" s="126">
        <f t="shared" ref="T287:T315" si="128">ROUND(J287*H287,3)</f>
        <v>0</v>
      </c>
      <c r="U287" s="127">
        <v>0.22409999999999999</v>
      </c>
      <c r="V287" s="127">
        <f t="shared" ref="V287:V315" si="129">U287*H287</f>
        <v>3.3614999999999999</v>
      </c>
      <c r="W287" s="127">
        <v>5.0000000000000002E-5</v>
      </c>
      <c r="X287" s="127">
        <f t="shared" ref="X287:X315" si="130">W287*H287</f>
        <v>7.5000000000000002E-4</v>
      </c>
      <c r="Y287" s="127">
        <v>1.235E-2</v>
      </c>
      <c r="Z287" s="128">
        <f t="shared" ref="Z287:Z315" si="131">Y287*H287</f>
        <v>0.18525</v>
      </c>
      <c r="AT287" s="129" t="s">
        <v>189</v>
      </c>
      <c r="AV287" s="129" t="s">
        <v>132</v>
      </c>
      <c r="AW287" s="129" t="s">
        <v>138</v>
      </c>
      <c r="BA287" s="13" t="s">
        <v>129</v>
      </c>
      <c r="BG287" s="130">
        <f t="shared" ref="BG287:BG315" si="132">IF(Q287="základná",M287,0)</f>
        <v>0</v>
      </c>
      <c r="BH287" s="130">
        <f t="shared" ref="BH287:BH315" si="133">IF(Q287="znížená",M287,0)</f>
        <v>0</v>
      </c>
      <c r="BI287" s="130">
        <f t="shared" ref="BI287:BI315" si="134">IF(Q287="zákl. prenesená",M287,0)</f>
        <v>0</v>
      </c>
      <c r="BJ287" s="130">
        <f t="shared" ref="BJ287:BJ315" si="135">IF(Q287="zníž. prenesená",M287,0)</f>
        <v>0</v>
      </c>
      <c r="BK287" s="130">
        <f t="shared" ref="BK287:BK315" si="136">IF(Q287="nulová",M287,0)</f>
        <v>0</v>
      </c>
      <c r="BL287" s="13" t="s">
        <v>138</v>
      </c>
      <c r="BM287" s="130">
        <f t="shared" ref="BM287:BM315" si="137">ROUND(R287*H287,2)</f>
        <v>0</v>
      </c>
      <c r="BN287" s="13" t="s">
        <v>189</v>
      </c>
      <c r="BO287" s="129" t="s">
        <v>725</v>
      </c>
    </row>
    <row r="288" spans="2:67" s="1" customFormat="1" ht="24" customHeight="1">
      <c r="B288" s="118"/>
      <c r="C288" s="119" t="s">
        <v>726</v>
      </c>
      <c r="D288" s="119" t="s">
        <v>132</v>
      </c>
      <c r="E288" s="120" t="s">
        <v>727</v>
      </c>
      <c r="F288" s="121" t="s">
        <v>728</v>
      </c>
      <c r="G288" s="122" t="s">
        <v>135</v>
      </c>
      <c r="H288" s="123">
        <v>6</v>
      </c>
      <c r="I288" s="150">
        <f t="shared" ref="I288:J293" si="138">ROUND(0,2)</f>
        <v>0</v>
      </c>
      <c r="J288" s="150">
        <f t="shared" si="138"/>
        <v>0</v>
      </c>
      <c r="K288" s="150">
        <f t="shared" ref="K288:K315" si="139">ROUND(I288*H288,2)</f>
        <v>0</v>
      </c>
      <c r="L288" s="150">
        <f t="shared" ref="L288:L315" si="140">ROUND(J288*H288,2)</f>
        <v>0</v>
      </c>
      <c r="M288" s="150">
        <f t="shared" ref="M288:M315" si="141">ROUND(K288+L288,2)</f>
        <v>0</v>
      </c>
      <c r="N288" s="121" t="s">
        <v>136</v>
      </c>
      <c r="O288" s="24"/>
      <c r="P288" s="124" t="s">
        <v>1</v>
      </c>
      <c r="Q288" s="125" t="s">
        <v>38</v>
      </c>
      <c r="R288" s="126">
        <f t="shared" si="126"/>
        <v>0</v>
      </c>
      <c r="S288" s="126">
        <f t="shared" si="127"/>
        <v>0</v>
      </c>
      <c r="T288" s="126">
        <f t="shared" si="128"/>
        <v>0</v>
      </c>
      <c r="U288" s="127">
        <v>0.2631</v>
      </c>
      <c r="V288" s="127">
        <f t="shared" si="129"/>
        <v>1.5786</v>
      </c>
      <c r="W288" s="127">
        <v>5.0000000000000002E-5</v>
      </c>
      <c r="X288" s="127">
        <f t="shared" si="130"/>
        <v>3.0000000000000003E-4</v>
      </c>
      <c r="Y288" s="127">
        <v>2.3259999999999999E-2</v>
      </c>
      <c r="Z288" s="128">
        <f t="shared" si="131"/>
        <v>0.13955999999999999</v>
      </c>
      <c r="AT288" s="129" t="s">
        <v>189</v>
      </c>
      <c r="AV288" s="129" t="s">
        <v>132</v>
      </c>
      <c r="AW288" s="129" t="s">
        <v>138</v>
      </c>
      <c r="BA288" s="13" t="s">
        <v>129</v>
      </c>
      <c r="BG288" s="130">
        <f t="shared" si="132"/>
        <v>0</v>
      </c>
      <c r="BH288" s="130">
        <f t="shared" si="133"/>
        <v>0</v>
      </c>
      <c r="BI288" s="130">
        <f t="shared" si="134"/>
        <v>0</v>
      </c>
      <c r="BJ288" s="130">
        <f t="shared" si="135"/>
        <v>0</v>
      </c>
      <c r="BK288" s="130">
        <f t="shared" si="136"/>
        <v>0</v>
      </c>
      <c r="BL288" s="13" t="s">
        <v>138</v>
      </c>
      <c r="BM288" s="130">
        <f t="shared" si="137"/>
        <v>0</v>
      </c>
      <c r="BN288" s="13" t="s">
        <v>189</v>
      </c>
      <c r="BO288" s="129" t="s">
        <v>729</v>
      </c>
    </row>
    <row r="289" spans="2:67" s="1" customFormat="1" ht="24" customHeight="1">
      <c r="B289" s="118"/>
      <c r="C289" s="119" t="s">
        <v>730</v>
      </c>
      <c r="D289" s="119" t="s">
        <v>132</v>
      </c>
      <c r="E289" s="120" t="s">
        <v>731</v>
      </c>
      <c r="F289" s="121" t="s">
        <v>732</v>
      </c>
      <c r="G289" s="122" t="s">
        <v>135</v>
      </c>
      <c r="H289" s="123">
        <v>14</v>
      </c>
      <c r="I289" s="150">
        <f t="shared" si="138"/>
        <v>0</v>
      </c>
      <c r="J289" s="150">
        <f t="shared" si="138"/>
        <v>0</v>
      </c>
      <c r="K289" s="150">
        <f t="shared" si="139"/>
        <v>0</v>
      </c>
      <c r="L289" s="150">
        <f t="shared" si="140"/>
        <v>0</v>
      </c>
      <c r="M289" s="150">
        <f t="shared" si="141"/>
        <v>0</v>
      </c>
      <c r="N289" s="121" t="s">
        <v>136</v>
      </c>
      <c r="O289" s="24"/>
      <c r="P289" s="124" t="s">
        <v>1</v>
      </c>
      <c r="Q289" s="125" t="s">
        <v>38</v>
      </c>
      <c r="R289" s="126">
        <f t="shared" si="126"/>
        <v>0</v>
      </c>
      <c r="S289" s="126">
        <f t="shared" si="127"/>
        <v>0</v>
      </c>
      <c r="T289" s="126">
        <f t="shared" si="128"/>
        <v>0</v>
      </c>
      <c r="U289" s="127">
        <v>0.25416</v>
      </c>
      <c r="V289" s="127">
        <f t="shared" si="129"/>
        <v>3.5582400000000001</v>
      </c>
      <c r="W289" s="127">
        <v>8.0000000000000007E-5</v>
      </c>
      <c r="X289" s="127">
        <f t="shared" si="130"/>
        <v>1.1200000000000001E-3</v>
      </c>
      <c r="Y289" s="127">
        <v>2.4930000000000001E-2</v>
      </c>
      <c r="Z289" s="128">
        <f t="shared" si="131"/>
        <v>0.34902</v>
      </c>
      <c r="AT289" s="129" t="s">
        <v>189</v>
      </c>
      <c r="AV289" s="129" t="s">
        <v>132</v>
      </c>
      <c r="AW289" s="129" t="s">
        <v>138</v>
      </c>
      <c r="BA289" s="13" t="s">
        <v>129</v>
      </c>
      <c r="BG289" s="130">
        <f t="shared" si="132"/>
        <v>0</v>
      </c>
      <c r="BH289" s="130">
        <f t="shared" si="133"/>
        <v>0</v>
      </c>
      <c r="BI289" s="130">
        <f t="shared" si="134"/>
        <v>0</v>
      </c>
      <c r="BJ289" s="130">
        <f t="shared" si="135"/>
        <v>0</v>
      </c>
      <c r="BK289" s="130">
        <f t="shared" si="136"/>
        <v>0</v>
      </c>
      <c r="BL289" s="13" t="s">
        <v>138</v>
      </c>
      <c r="BM289" s="130">
        <f t="shared" si="137"/>
        <v>0</v>
      </c>
      <c r="BN289" s="13" t="s">
        <v>189</v>
      </c>
      <c r="BO289" s="129" t="s">
        <v>733</v>
      </c>
    </row>
    <row r="290" spans="2:67" s="1" customFormat="1" ht="24" customHeight="1">
      <c r="B290" s="118"/>
      <c r="C290" s="119" t="s">
        <v>734</v>
      </c>
      <c r="D290" s="119" t="s">
        <v>132</v>
      </c>
      <c r="E290" s="120" t="s">
        <v>735</v>
      </c>
      <c r="F290" s="121" t="s">
        <v>736</v>
      </c>
      <c r="G290" s="122" t="s">
        <v>135</v>
      </c>
      <c r="H290" s="123">
        <v>4</v>
      </c>
      <c r="I290" s="150">
        <f t="shared" si="138"/>
        <v>0</v>
      </c>
      <c r="J290" s="150">
        <f t="shared" si="138"/>
        <v>0</v>
      </c>
      <c r="K290" s="150">
        <f t="shared" si="139"/>
        <v>0</v>
      </c>
      <c r="L290" s="150">
        <f t="shared" si="140"/>
        <v>0</v>
      </c>
      <c r="M290" s="150">
        <f t="shared" si="141"/>
        <v>0</v>
      </c>
      <c r="N290" s="121" t="s">
        <v>136</v>
      </c>
      <c r="O290" s="24"/>
      <c r="P290" s="124" t="s">
        <v>1</v>
      </c>
      <c r="Q290" s="125" t="s">
        <v>38</v>
      </c>
      <c r="R290" s="126">
        <f t="shared" si="126"/>
        <v>0</v>
      </c>
      <c r="S290" s="126">
        <f t="shared" si="127"/>
        <v>0</v>
      </c>
      <c r="T290" s="126">
        <f t="shared" si="128"/>
        <v>0</v>
      </c>
      <c r="U290" s="127">
        <v>0.34116000000000002</v>
      </c>
      <c r="V290" s="127">
        <f t="shared" si="129"/>
        <v>1.3646400000000001</v>
      </c>
      <c r="W290" s="127">
        <v>8.0000000000000007E-5</v>
      </c>
      <c r="X290" s="127">
        <f t="shared" si="130"/>
        <v>3.2000000000000003E-4</v>
      </c>
      <c r="Y290" s="127">
        <v>4.675E-2</v>
      </c>
      <c r="Z290" s="128">
        <f t="shared" si="131"/>
        <v>0.187</v>
      </c>
      <c r="AT290" s="129" t="s">
        <v>189</v>
      </c>
      <c r="AV290" s="129" t="s">
        <v>132</v>
      </c>
      <c r="AW290" s="129" t="s">
        <v>138</v>
      </c>
      <c r="BA290" s="13" t="s">
        <v>129</v>
      </c>
      <c r="BG290" s="130">
        <f t="shared" si="132"/>
        <v>0</v>
      </c>
      <c r="BH290" s="130">
        <f t="shared" si="133"/>
        <v>0</v>
      </c>
      <c r="BI290" s="130">
        <f t="shared" si="134"/>
        <v>0</v>
      </c>
      <c r="BJ290" s="130">
        <f t="shared" si="135"/>
        <v>0</v>
      </c>
      <c r="BK290" s="130">
        <f t="shared" si="136"/>
        <v>0</v>
      </c>
      <c r="BL290" s="13" t="s">
        <v>138</v>
      </c>
      <c r="BM290" s="130">
        <f t="shared" si="137"/>
        <v>0</v>
      </c>
      <c r="BN290" s="13" t="s">
        <v>189</v>
      </c>
      <c r="BO290" s="129" t="s">
        <v>737</v>
      </c>
    </row>
    <row r="291" spans="2:67" s="1" customFormat="1" ht="24" customHeight="1">
      <c r="B291" s="118"/>
      <c r="C291" s="119" t="s">
        <v>738</v>
      </c>
      <c r="D291" s="119" t="s">
        <v>132</v>
      </c>
      <c r="E291" s="120" t="s">
        <v>739</v>
      </c>
      <c r="F291" s="121" t="s">
        <v>740</v>
      </c>
      <c r="G291" s="122" t="s">
        <v>135</v>
      </c>
      <c r="H291" s="123">
        <v>45</v>
      </c>
      <c r="I291" s="150">
        <f t="shared" si="138"/>
        <v>0</v>
      </c>
      <c r="J291" s="150">
        <f t="shared" si="138"/>
        <v>0</v>
      </c>
      <c r="K291" s="150">
        <f t="shared" si="139"/>
        <v>0</v>
      </c>
      <c r="L291" s="150">
        <f t="shared" si="140"/>
        <v>0</v>
      </c>
      <c r="M291" s="150">
        <f t="shared" si="141"/>
        <v>0</v>
      </c>
      <c r="N291" s="121" t="s">
        <v>170</v>
      </c>
      <c r="O291" s="24"/>
      <c r="P291" s="124" t="s">
        <v>1</v>
      </c>
      <c r="Q291" s="125" t="s">
        <v>38</v>
      </c>
      <c r="R291" s="126">
        <f t="shared" si="126"/>
        <v>0</v>
      </c>
      <c r="S291" s="126">
        <f t="shared" si="127"/>
        <v>0</v>
      </c>
      <c r="T291" s="126">
        <f t="shared" si="128"/>
        <v>0</v>
      </c>
      <c r="U291" s="127">
        <v>0.254</v>
      </c>
      <c r="V291" s="127">
        <f t="shared" si="129"/>
        <v>11.43</v>
      </c>
      <c r="W291" s="127">
        <v>0</v>
      </c>
      <c r="X291" s="127">
        <f t="shared" si="130"/>
        <v>0</v>
      </c>
      <c r="Y291" s="127">
        <v>0</v>
      </c>
      <c r="Z291" s="128">
        <f t="shared" si="131"/>
        <v>0</v>
      </c>
      <c r="AT291" s="129" t="s">
        <v>189</v>
      </c>
      <c r="AV291" s="129" t="s">
        <v>132</v>
      </c>
      <c r="AW291" s="129" t="s">
        <v>138</v>
      </c>
      <c r="BA291" s="13" t="s">
        <v>129</v>
      </c>
      <c r="BG291" s="130">
        <f t="shared" si="132"/>
        <v>0</v>
      </c>
      <c r="BH291" s="130">
        <f t="shared" si="133"/>
        <v>0</v>
      </c>
      <c r="BI291" s="130">
        <f t="shared" si="134"/>
        <v>0</v>
      </c>
      <c r="BJ291" s="130">
        <f t="shared" si="135"/>
        <v>0</v>
      </c>
      <c r="BK291" s="130">
        <f t="shared" si="136"/>
        <v>0</v>
      </c>
      <c r="BL291" s="13" t="s">
        <v>138</v>
      </c>
      <c r="BM291" s="130">
        <f t="shared" si="137"/>
        <v>0</v>
      </c>
      <c r="BN291" s="13" t="s">
        <v>189</v>
      </c>
      <c r="BO291" s="129" t="s">
        <v>741</v>
      </c>
    </row>
    <row r="292" spans="2:67" s="1" customFormat="1" ht="24" customHeight="1">
      <c r="B292" s="118"/>
      <c r="C292" s="119" t="s">
        <v>742</v>
      </c>
      <c r="D292" s="119" t="s">
        <v>132</v>
      </c>
      <c r="E292" s="120" t="s">
        <v>743</v>
      </c>
      <c r="F292" s="121" t="s">
        <v>744</v>
      </c>
      <c r="G292" s="122" t="s">
        <v>135</v>
      </c>
      <c r="H292" s="123">
        <v>45</v>
      </c>
      <c r="I292" s="150">
        <f t="shared" si="138"/>
        <v>0</v>
      </c>
      <c r="J292" s="150">
        <f t="shared" si="138"/>
        <v>0</v>
      </c>
      <c r="K292" s="150">
        <f t="shared" si="139"/>
        <v>0</v>
      </c>
      <c r="L292" s="150">
        <f t="shared" si="140"/>
        <v>0</v>
      </c>
      <c r="M292" s="150">
        <f t="shared" si="141"/>
        <v>0</v>
      </c>
      <c r="N292" s="121" t="s">
        <v>170</v>
      </c>
      <c r="O292" s="24"/>
      <c r="P292" s="124" t="s">
        <v>1</v>
      </c>
      <c r="Q292" s="125" t="s">
        <v>38</v>
      </c>
      <c r="R292" s="126">
        <f t="shared" si="126"/>
        <v>0</v>
      </c>
      <c r="S292" s="126">
        <f t="shared" si="127"/>
        <v>0</v>
      </c>
      <c r="T292" s="126">
        <f t="shared" si="128"/>
        <v>0</v>
      </c>
      <c r="U292" s="127">
        <v>5.8029999999999998E-2</v>
      </c>
      <c r="V292" s="127">
        <f t="shared" si="129"/>
        <v>2.6113499999999998</v>
      </c>
      <c r="W292" s="127">
        <v>5.0000000000000002E-5</v>
      </c>
      <c r="X292" s="127">
        <f t="shared" si="130"/>
        <v>2.2500000000000003E-3</v>
      </c>
      <c r="Y292" s="127">
        <v>0</v>
      </c>
      <c r="Z292" s="128">
        <f t="shared" si="131"/>
        <v>0</v>
      </c>
      <c r="AT292" s="129" t="s">
        <v>189</v>
      </c>
      <c r="AV292" s="129" t="s">
        <v>132</v>
      </c>
      <c r="AW292" s="129" t="s">
        <v>138</v>
      </c>
      <c r="BA292" s="13" t="s">
        <v>129</v>
      </c>
      <c r="BG292" s="130">
        <f t="shared" si="132"/>
        <v>0</v>
      </c>
      <c r="BH292" s="130">
        <f t="shared" si="133"/>
        <v>0</v>
      </c>
      <c r="BI292" s="130">
        <f t="shared" si="134"/>
        <v>0</v>
      </c>
      <c r="BJ292" s="130">
        <f t="shared" si="135"/>
        <v>0</v>
      </c>
      <c r="BK292" s="130">
        <f t="shared" si="136"/>
        <v>0</v>
      </c>
      <c r="BL292" s="13" t="s">
        <v>138</v>
      </c>
      <c r="BM292" s="130">
        <f t="shared" si="137"/>
        <v>0</v>
      </c>
      <c r="BN292" s="13" t="s">
        <v>189</v>
      </c>
      <c r="BO292" s="129" t="s">
        <v>745</v>
      </c>
    </row>
    <row r="293" spans="2:67" s="1" customFormat="1" ht="24" customHeight="1">
      <c r="B293" s="118"/>
      <c r="C293" s="119" t="s">
        <v>746</v>
      </c>
      <c r="D293" s="119" t="s">
        <v>132</v>
      </c>
      <c r="E293" s="120" t="s">
        <v>747</v>
      </c>
      <c r="F293" s="121" t="s">
        <v>748</v>
      </c>
      <c r="G293" s="122" t="s">
        <v>135</v>
      </c>
      <c r="H293" s="123">
        <v>23</v>
      </c>
      <c r="I293" s="150">
        <f t="shared" si="138"/>
        <v>0</v>
      </c>
      <c r="J293" s="150">
        <f t="shared" si="138"/>
        <v>0</v>
      </c>
      <c r="K293" s="150">
        <f t="shared" si="139"/>
        <v>0</v>
      </c>
      <c r="L293" s="150">
        <f t="shared" si="140"/>
        <v>0</v>
      </c>
      <c r="M293" s="150">
        <f t="shared" si="141"/>
        <v>0</v>
      </c>
      <c r="N293" s="121" t="s">
        <v>136</v>
      </c>
      <c r="O293" s="24"/>
      <c r="P293" s="124" t="s">
        <v>1</v>
      </c>
      <c r="Q293" s="125" t="s">
        <v>38</v>
      </c>
      <c r="R293" s="126">
        <f t="shared" si="126"/>
        <v>0</v>
      </c>
      <c r="S293" s="126">
        <f t="shared" si="127"/>
        <v>0</v>
      </c>
      <c r="T293" s="126">
        <f t="shared" si="128"/>
        <v>0</v>
      </c>
      <c r="U293" s="127">
        <v>0.40561999999999998</v>
      </c>
      <c r="V293" s="127">
        <f t="shared" si="129"/>
        <v>9.3292599999999997</v>
      </c>
      <c r="W293" s="127">
        <v>2.0000000000000002E-5</v>
      </c>
      <c r="X293" s="127">
        <f t="shared" si="130"/>
        <v>4.6000000000000001E-4</v>
      </c>
      <c r="Y293" s="127">
        <v>0</v>
      </c>
      <c r="Z293" s="128">
        <f t="shared" si="131"/>
        <v>0</v>
      </c>
      <c r="AT293" s="129" t="s">
        <v>189</v>
      </c>
      <c r="AV293" s="129" t="s">
        <v>132</v>
      </c>
      <c r="AW293" s="129" t="s">
        <v>138</v>
      </c>
      <c r="BA293" s="13" t="s">
        <v>129</v>
      </c>
      <c r="BG293" s="130">
        <f t="shared" si="132"/>
        <v>0</v>
      </c>
      <c r="BH293" s="130">
        <f t="shared" si="133"/>
        <v>0</v>
      </c>
      <c r="BI293" s="130">
        <f t="shared" si="134"/>
        <v>0</v>
      </c>
      <c r="BJ293" s="130">
        <f t="shared" si="135"/>
        <v>0</v>
      </c>
      <c r="BK293" s="130">
        <f t="shared" si="136"/>
        <v>0</v>
      </c>
      <c r="BL293" s="13" t="s">
        <v>138</v>
      </c>
      <c r="BM293" s="130">
        <f t="shared" si="137"/>
        <v>0</v>
      </c>
      <c r="BN293" s="13" t="s">
        <v>189</v>
      </c>
      <c r="BO293" s="129" t="s">
        <v>749</v>
      </c>
    </row>
    <row r="294" spans="2:67" s="1" customFormat="1" ht="24" customHeight="1">
      <c r="B294" s="118"/>
      <c r="C294" s="131" t="s">
        <v>750</v>
      </c>
      <c r="D294" s="131" t="s">
        <v>196</v>
      </c>
      <c r="E294" s="132" t="s">
        <v>751</v>
      </c>
      <c r="F294" s="133" t="s">
        <v>752</v>
      </c>
      <c r="G294" s="134" t="s">
        <v>135</v>
      </c>
      <c r="H294" s="135">
        <v>7</v>
      </c>
      <c r="I294" s="151">
        <f>ROUND(0,2)</f>
        <v>0</v>
      </c>
      <c r="J294" s="152"/>
      <c r="K294" s="151">
        <f t="shared" si="139"/>
        <v>0</v>
      </c>
      <c r="L294" s="151"/>
      <c r="M294" s="151">
        <f t="shared" si="141"/>
        <v>0</v>
      </c>
      <c r="N294" s="133" t="s">
        <v>1</v>
      </c>
      <c r="O294" s="136"/>
      <c r="P294" s="137" t="s">
        <v>1</v>
      </c>
      <c r="Q294" s="125" t="s">
        <v>38</v>
      </c>
      <c r="R294" s="126">
        <f t="shared" si="126"/>
        <v>0</v>
      </c>
      <c r="S294" s="126">
        <f t="shared" si="127"/>
        <v>0</v>
      </c>
      <c r="T294" s="126">
        <f t="shared" si="128"/>
        <v>0</v>
      </c>
      <c r="U294" s="127">
        <v>0</v>
      </c>
      <c r="V294" s="127">
        <f t="shared" si="129"/>
        <v>0</v>
      </c>
      <c r="W294" s="127">
        <v>6.6299999999999996E-3</v>
      </c>
      <c r="X294" s="127">
        <f t="shared" si="130"/>
        <v>4.641E-2</v>
      </c>
      <c r="Y294" s="127">
        <v>0</v>
      </c>
      <c r="Z294" s="128">
        <f t="shared" si="131"/>
        <v>0</v>
      </c>
      <c r="AT294" s="129" t="s">
        <v>199</v>
      </c>
      <c r="AV294" s="129" t="s">
        <v>196</v>
      </c>
      <c r="AW294" s="129" t="s">
        <v>138</v>
      </c>
      <c r="BA294" s="13" t="s">
        <v>129</v>
      </c>
      <c r="BG294" s="130">
        <f t="shared" si="132"/>
        <v>0</v>
      </c>
      <c r="BH294" s="130">
        <f t="shared" si="133"/>
        <v>0</v>
      </c>
      <c r="BI294" s="130">
        <f t="shared" si="134"/>
        <v>0</v>
      </c>
      <c r="BJ294" s="130">
        <f t="shared" si="135"/>
        <v>0</v>
      </c>
      <c r="BK294" s="130">
        <f t="shared" si="136"/>
        <v>0</v>
      </c>
      <c r="BL294" s="13" t="s">
        <v>138</v>
      </c>
      <c r="BM294" s="130">
        <f t="shared" si="137"/>
        <v>0</v>
      </c>
      <c r="BN294" s="13" t="s">
        <v>189</v>
      </c>
      <c r="BO294" s="129" t="s">
        <v>753</v>
      </c>
    </row>
    <row r="295" spans="2:67" s="1" customFormat="1" ht="24" customHeight="1">
      <c r="B295" s="118"/>
      <c r="C295" s="131" t="s">
        <v>754</v>
      </c>
      <c r="D295" s="131" t="s">
        <v>196</v>
      </c>
      <c r="E295" s="132" t="s">
        <v>755</v>
      </c>
      <c r="F295" s="133" t="s">
        <v>756</v>
      </c>
      <c r="G295" s="134" t="s">
        <v>135</v>
      </c>
      <c r="H295" s="135">
        <v>6</v>
      </c>
      <c r="I295" s="151">
        <f t="shared" ref="I295:I299" si="142">ROUND(0,2)</f>
        <v>0</v>
      </c>
      <c r="J295" s="152"/>
      <c r="K295" s="151">
        <f t="shared" si="139"/>
        <v>0</v>
      </c>
      <c r="L295" s="151"/>
      <c r="M295" s="151">
        <f t="shared" si="141"/>
        <v>0</v>
      </c>
      <c r="N295" s="133" t="s">
        <v>1</v>
      </c>
      <c r="O295" s="136"/>
      <c r="P295" s="137" t="s">
        <v>1</v>
      </c>
      <c r="Q295" s="125" t="s">
        <v>38</v>
      </c>
      <c r="R295" s="126">
        <f t="shared" si="126"/>
        <v>0</v>
      </c>
      <c r="S295" s="126">
        <f t="shared" si="127"/>
        <v>0</v>
      </c>
      <c r="T295" s="126">
        <f t="shared" si="128"/>
        <v>0</v>
      </c>
      <c r="U295" s="127">
        <v>0</v>
      </c>
      <c r="V295" s="127">
        <f t="shared" si="129"/>
        <v>0</v>
      </c>
      <c r="W295" s="127">
        <v>6.6299999999999996E-3</v>
      </c>
      <c r="X295" s="127">
        <f t="shared" si="130"/>
        <v>3.9779999999999996E-2</v>
      </c>
      <c r="Y295" s="127">
        <v>0</v>
      </c>
      <c r="Z295" s="128">
        <f t="shared" si="131"/>
        <v>0</v>
      </c>
      <c r="AT295" s="129" t="s">
        <v>199</v>
      </c>
      <c r="AV295" s="129" t="s">
        <v>196</v>
      </c>
      <c r="AW295" s="129" t="s">
        <v>138</v>
      </c>
      <c r="BA295" s="13" t="s">
        <v>129</v>
      </c>
      <c r="BG295" s="130">
        <f t="shared" si="132"/>
        <v>0</v>
      </c>
      <c r="BH295" s="130">
        <f t="shared" si="133"/>
        <v>0</v>
      </c>
      <c r="BI295" s="130">
        <f t="shared" si="134"/>
        <v>0</v>
      </c>
      <c r="BJ295" s="130">
        <f t="shared" si="135"/>
        <v>0</v>
      </c>
      <c r="BK295" s="130">
        <f t="shared" si="136"/>
        <v>0</v>
      </c>
      <c r="BL295" s="13" t="s">
        <v>138</v>
      </c>
      <c r="BM295" s="130">
        <f t="shared" si="137"/>
        <v>0</v>
      </c>
      <c r="BN295" s="13" t="s">
        <v>189</v>
      </c>
      <c r="BO295" s="129" t="s">
        <v>757</v>
      </c>
    </row>
    <row r="296" spans="2:67" s="1" customFormat="1" ht="24" customHeight="1">
      <c r="B296" s="118"/>
      <c r="C296" s="131" t="s">
        <v>758</v>
      </c>
      <c r="D296" s="131" t="s">
        <v>196</v>
      </c>
      <c r="E296" s="132" t="s">
        <v>759</v>
      </c>
      <c r="F296" s="133" t="s">
        <v>760</v>
      </c>
      <c r="G296" s="134" t="s">
        <v>135</v>
      </c>
      <c r="H296" s="135">
        <v>1</v>
      </c>
      <c r="I296" s="151">
        <f t="shared" si="142"/>
        <v>0</v>
      </c>
      <c r="J296" s="152"/>
      <c r="K296" s="151">
        <f t="shared" si="139"/>
        <v>0</v>
      </c>
      <c r="L296" s="151"/>
      <c r="M296" s="151">
        <f t="shared" si="141"/>
        <v>0</v>
      </c>
      <c r="N296" s="133" t="s">
        <v>1</v>
      </c>
      <c r="O296" s="136"/>
      <c r="P296" s="137" t="s">
        <v>1</v>
      </c>
      <c r="Q296" s="125" t="s">
        <v>38</v>
      </c>
      <c r="R296" s="126">
        <f t="shared" si="126"/>
        <v>0</v>
      </c>
      <c r="S296" s="126">
        <f t="shared" si="127"/>
        <v>0</v>
      </c>
      <c r="T296" s="126">
        <f t="shared" si="128"/>
        <v>0</v>
      </c>
      <c r="U296" s="127">
        <v>0</v>
      </c>
      <c r="V296" s="127">
        <f t="shared" si="129"/>
        <v>0</v>
      </c>
      <c r="W296" s="127">
        <v>7.0800000000000004E-3</v>
      </c>
      <c r="X296" s="127">
        <f t="shared" si="130"/>
        <v>7.0800000000000004E-3</v>
      </c>
      <c r="Y296" s="127">
        <v>0</v>
      </c>
      <c r="Z296" s="128">
        <f t="shared" si="131"/>
        <v>0</v>
      </c>
      <c r="AT296" s="129" t="s">
        <v>199</v>
      </c>
      <c r="AV296" s="129" t="s">
        <v>196</v>
      </c>
      <c r="AW296" s="129" t="s">
        <v>138</v>
      </c>
      <c r="BA296" s="13" t="s">
        <v>129</v>
      </c>
      <c r="BG296" s="130">
        <f t="shared" si="132"/>
        <v>0</v>
      </c>
      <c r="BH296" s="130">
        <f t="shared" si="133"/>
        <v>0</v>
      </c>
      <c r="BI296" s="130">
        <f t="shared" si="134"/>
        <v>0</v>
      </c>
      <c r="BJ296" s="130">
        <f t="shared" si="135"/>
        <v>0</v>
      </c>
      <c r="BK296" s="130">
        <f t="shared" si="136"/>
        <v>0</v>
      </c>
      <c r="BL296" s="13" t="s">
        <v>138</v>
      </c>
      <c r="BM296" s="130">
        <f t="shared" si="137"/>
        <v>0</v>
      </c>
      <c r="BN296" s="13" t="s">
        <v>189</v>
      </c>
      <c r="BO296" s="129" t="s">
        <v>761</v>
      </c>
    </row>
    <row r="297" spans="2:67" s="1" customFormat="1" ht="24" customHeight="1">
      <c r="B297" s="118"/>
      <c r="C297" s="131" t="s">
        <v>762</v>
      </c>
      <c r="D297" s="131" t="s">
        <v>196</v>
      </c>
      <c r="E297" s="132" t="s">
        <v>763</v>
      </c>
      <c r="F297" s="133" t="s">
        <v>764</v>
      </c>
      <c r="G297" s="134" t="s">
        <v>135</v>
      </c>
      <c r="H297" s="135">
        <v>1</v>
      </c>
      <c r="I297" s="151">
        <f t="shared" si="142"/>
        <v>0</v>
      </c>
      <c r="J297" s="152"/>
      <c r="K297" s="151">
        <f t="shared" si="139"/>
        <v>0</v>
      </c>
      <c r="L297" s="151"/>
      <c r="M297" s="151">
        <f t="shared" si="141"/>
        <v>0</v>
      </c>
      <c r="N297" s="133" t="s">
        <v>136</v>
      </c>
      <c r="O297" s="136"/>
      <c r="P297" s="137" t="s">
        <v>1</v>
      </c>
      <c r="Q297" s="125" t="s">
        <v>38</v>
      </c>
      <c r="R297" s="126">
        <f t="shared" si="126"/>
        <v>0</v>
      </c>
      <c r="S297" s="126">
        <f t="shared" si="127"/>
        <v>0</v>
      </c>
      <c r="T297" s="126">
        <f t="shared" si="128"/>
        <v>0</v>
      </c>
      <c r="U297" s="127">
        <v>0</v>
      </c>
      <c r="V297" s="127">
        <f t="shared" si="129"/>
        <v>0</v>
      </c>
      <c r="W297" s="127">
        <v>6.6299999999999996E-3</v>
      </c>
      <c r="X297" s="127">
        <f t="shared" si="130"/>
        <v>6.6299999999999996E-3</v>
      </c>
      <c r="Y297" s="127">
        <v>0</v>
      </c>
      <c r="Z297" s="128">
        <f t="shared" si="131"/>
        <v>0</v>
      </c>
      <c r="AT297" s="129" t="s">
        <v>199</v>
      </c>
      <c r="AV297" s="129" t="s">
        <v>196</v>
      </c>
      <c r="AW297" s="129" t="s">
        <v>138</v>
      </c>
      <c r="BA297" s="13" t="s">
        <v>129</v>
      </c>
      <c r="BG297" s="130">
        <f t="shared" si="132"/>
        <v>0</v>
      </c>
      <c r="BH297" s="130">
        <f t="shared" si="133"/>
        <v>0</v>
      </c>
      <c r="BI297" s="130">
        <f t="shared" si="134"/>
        <v>0</v>
      </c>
      <c r="BJ297" s="130">
        <f t="shared" si="135"/>
        <v>0</v>
      </c>
      <c r="BK297" s="130">
        <f t="shared" si="136"/>
        <v>0</v>
      </c>
      <c r="BL297" s="13" t="s">
        <v>138</v>
      </c>
      <c r="BM297" s="130">
        <f t="shared" si="137"/>
        <v>0</v>
      </c>
      <c r="BN297" s="13" t="s">
        <v>189</v>
      </c>
      <c r="BO297" s="129" t="s">
        <v>765</v>
      </c>
    </row>
    <row r="298" spans="2:67" s="1" customFormat="1" ht="24" customHeight="1">
      <c r="B298" s="118"/>
      <c r="C298" s="131" t="s">
        <v>766</v>
      </c>
      <c r="D298" s="131" t="s">
        <v>196</v>
      </c>
      <c r="E298" s="132" t="s">
        <v>767</v>
      </c>
      <c r="F298" s="133" t="s">
        <v>768</v>
      </c>
      <c r="G298" s="134" t="s">
        <v>135</v>
      </c>
      <c r="H298" s="135">
        <v>7</v>
      </c>
      <c r="I298" s="151">
        <f t="shared" si="142"/>
        <v>0</v>
      </c>
      <c r="J298" s="152"/>
      <c r="K298" s="151">
        <f t="shared" si="139"/>
        <v>0</v>
      </c>
      <c r="L298" s="151"/>
      <c r="M298" s="151">
        <f t="shared" si="141"/>
        <v>0</v>
      </c>
      <c r="N298" s="133" t="s">
        <v>136</v>
      </c>
      <c r="O298" s="136"/>
      <c r="P298" s="137" t="s">
        <v>1</v>
      </c>
      <c r="Q298" s="125" t="s">
        <v>38</v>
      </c>
      <c r="R298" s="126">
        <f t="shared" si="126"/>
        <v>0</v>
      </c>
      <c r="S298" s="126">
        <f t="shared" si="127"/>
        <v>0</v>
      </c>
      <c r="T298" s="126">
        <f t="shared" si="128"/>
        <v>0</v>
      </c>
      <c r="U298" s="127">
        <v>0</v>
      </c>
      <c r="V298" s="127">
        <f t="shared" si="129"/>
        <v>0</v>
      </c>
      <c r="W298" s="127">
        <v>8.2900000000000005E-3</v>
      </c>
      <c r="X298" s="127">
        <f t="shared" si="130"/>
        <v>5.8030000000000005E-2</v>
      </c>
      <c r="Y298" s="127">
        <v>0</v>
      </c>
      <c r="Z298" s="128">
        <f t="shared" si="131"/>
        <v>0</v>
      </c>
      <c r="AT298" s="129" t="s">
        <v>199</v>
      </c>
      <c r="AV298" s="129" t="s">
        <v>196</v>
      </c>
      <c r="AW298" s="129" t="s">
        <v>138</v>
      </c>
      <c r="BA298" s="13" t="s">
        <v>129</v>
      </c>
      <c r="BG298" s="130">
        <f t="shared" si="132"/>
        <v>0</v>
      </c>
      <c r="BH298" s="130">
        <f t="shared" si="133"/>
        <v>0</v>
      </c>
      <c r="BI298" s="130">
        <f t="shared" si="134"/>
        <v>0</v>
      </c>
      <c r="BJ298" s="130">
        <f t="shared" si="135"/>
        <v>0</v>
      </c>
      <c r="BK298" s="130">
        <f t="shared" si="136"/>
        <v>0</v>
      </c>
      <c r="BL298" s="13" t="s">
        <v>138</v>
      </c>
      <c r="BM298" s="130">
        <f t="shared" si="137"/>
        <v>0</v>
      </c>
      <c r="BN298" s="13" t="s">
        <v>189</v>
      </c>
      <c r="BO298" s="129" t="s">
        <v>769</v>
      </c>
    </row>
    <row r="299" spans="2:67" s="1" customFormat="1" ht="24" customHeight="1">
      <c r="B299" s="118"/>
      <c r="C299" s="131" t="s">
        <v>770</v>
      </c>
      <c r="D299" s="131" t="s">
        <v>196</v>
      </c>
      <c r="E299" s="132" t="s">
        <v>771</v>
      </c>
      <c r="F299" s="133" t="s">
        <v>772</v>
      </c>
      <c r="G299" s="134" t="s">
        <v>135</v>
      </c>
      <c r="H299" s="135">
        <v>1</v>
      </c>
      <c r="I299" s="151">
        <f t="shared" si="142"/>
        <v>0</v>
      </c>
      <c r="J299" s="152"/>
      <c r="K299" s="151">
        <f t="shared" si="139"/>
        <v>0</v>
      </c>
      <c r="L299" s="151"/>
      <c r="M299" s="151">
        <f t="shared" si="141"/>
        <v>0</v>
      </c>
      <c r="N299" s="133" t="s">
        <v>136</v>
      </c>
      <c r="O299" s="136"/>
      <c r="P299" s="137" t="s">
        <v>1</v>
      </c>
      <c r="Q299" s="125" t="s">
        <v>38</v>
      </c>
      <c r="R299" s="126">
        <f t="shared" si="126"/>
        <v>0</v>
      </c>
      <c r="S299" s="126">
        <f t="shared" si="127"/>
        <v>0</v>
      </c>
      <c r="T299" s="126">
        <f t="shared" si="128"/>
        <v>0</v>
      </c>
      <c r="U299" s="127">
        <v>0</v>
      </c>
      <c r="V299" s="127">
        <f t="shared" si="129"/>
        <v>0</v>
      </c>
      <c r="W299" s="127">
        <v>9.9500000000000005E-3</v>
      </c>
      <c r="X299" s="127">
        <f t="shared" si="130"/>
        <v>9.9500000000000005E-3</v>
      </c>
      <c r="Y299" s="127">
        <v>0</v>
      </c>
      <c r="Z299" s="128">
        <f t="shared" si="131"/>
        <v>0</v>
      </c>
      <c r="AT299" s="129" t="s">
        <v>199</v>
      </c>
      <c r="AV299" s="129" t="s">
        <v>196</v>
      </c>
      <c r="AW299" s="129" t="s">
        <v>138</v>
      </c>
      <c r="BA299" s="13" t="s">
        <v>129</v>
      </c>
      <c r="BG299" s="130">
        <f t="shared" si="132"/>
        <v>0</v>
      </c>
      <c r="BH299" s="130">
        <f t="shared" si="133"/>
        <v>0</v>
      </c>
      <c r="BI299" s="130">
        <f t="shared" si="134"/>
        <v>0</v>
      </c>
      <c r="BJ299" s="130">
        <f t="shared" si="135"/>
        <v>0</v>
      </c>
      <c r="BK299" s="130">
        <f t="shared" si="136"/>
        <v>0</v>
      </c>
      <c r="BL299" s="13" t="s">
        <v>138</v>
      </c>
      <c r="BM299" s="130">
        <f t="shared" si="137"/>
        <v>0</v>
      </c>
      <c r="BN299" s="13" t="s">
        <v>189</v>
      </c>
      <c r="BO299" s="129" t="s">
        <v>773</v>
      </c>
    </row>
    <row r="300" spans="2:67" s="1" customFormat="1" ht="24" customHeight="1">
      <c r="B300" s="118"/>
      <c r="C300" s="119" t="s">
        <v>774</v>
      </c>
      <c r="D300" s="119" t="s">
        <v>132</v>
      </c>
      <c r="E300" s="120" t="s">
        <v>775</v>
      </c>
      <c r="F300" s="121" t="s">
        <v>776</v>
      </c>
      <c r="G300" s="122" t="s">
        <v>135</v>
      </c>
      <c r="H300" s="123">
        <v>10</v>
      </c>
      <c r="I300" s="150">
        <f>ROUND(0,2)</f>
        <v>0</v>
      </c>
      <c r="J300" s="150">
        <f>ROUND(0,2)</f>
        <v>0</v>
      </c>
      <c r="K300" s="150">
        <f t="shared" si="139"/>
        <v>0</v>
      </c>
      <c r="L300" s="150">
        <f t="shared" si="140"/>
        <v>0</v>
      </c>
      <c r="M300" s="150">
        <f t="shared" si="141"/>
        <v>0</v>
      </c>
      <c r="N300" s="121" t="s">
        <v>136</v>
      </c>
      <c r="O300" s="24"/>
      <c r="P300" s="124" t="s">
        <v>1</v>
      </c>
      <c r="Q300" s="125" t="s">
        <v>38</v>
      </c>
      <c r="R300" s="126">
        <f t="shared" si="126"/>
        <v>0</v>
      </c>
      <c r="S300" s="126">
        <f t="shared" si="127"/>
        <v>0</v>
      </c>
      <c r="T300" s="126">
        <f t="shared" si="128"/>
        <v>0</v>
      </c>
      <c r="U300" s="127">
        <v>0.42701</v>
      </c>
      <c r="V300" s="127">
        <f t="shared" si="129"/>
        <v>4.2701000000000002</v>
      </c>
      <c r="W300" s="127">
        <v>2.0000000000000002E-5</v>
      </c>
      <c r="X300" s="127">
        <f t="shared" si="130"/>
        <v>2.0000000000000001E-4</v>
      </c>
      <c r="Y300" s="127">
        <v>0</v>
      </c>
      <c r="Z300" s="128">
        <f t="shared" si="131"/>
        <v>0</v>
      </c>
      <c r="AT300" s="129" t="s">
        <v>189</v>
      </c>
      <c r="AV300" s="129" t="s">
        <v>132</v>
      </c>
      <c r="AW300" s="129" t="s">
        <v>138</v>
      </c>
      <c r="BA300" s="13" t="s">
        <v>129</v>
      </c>
      <c r="BG300" s="130">
        <f t="shared" si="132"/>
        <v>0</v>
      </c>
      <c r="BH300" s="130">
        <f t="shared" si="133"/>
        <v>0</v>
      </c>
      <c r="BI300" s="130">
        <f t="shared" si="134"/>
        <v>0</v>
      </c>
      <c r="BJ300" s="130">
        <f t="shared" si="135"/>
        <v>0</v>
      </c>
      <c r="BK300" s="130">
        <f t="shared" si="136"/>
        <v>0</v>
      </c>
      <c r="BL300" s="13" t="s">
        <v>138</v>
      </c>
      <c r="BM300" s="130">
        <f t="shared" si="137"/>
        <v>0</v>
      </c>
      <c r="BN300" s="13" t="s">
        <v>189</v>
      </c>
      <c r="BO300" s="129" t="s">
        <v>777</v>
      </c>
    </row>
    <row r="301" spans="2:67" s="1" customFormat="1" ht="24" customHeight="1">
      <c r="B301" s="118"/>
      <c r="C301" s="131" t="s">
        <v>778</v>
      </c>
      <c r="D301" s="131" t="s">
        <v>196</v>
      </c>
      <c r="E301" s="132" t="s">
        <v>779</v>
      </c>
      <c r="F301" s="133" t="s">
        <v>780</v>
      </c>
      <c r="G301" s="134" t="s">
        <v>135</v>
      </c>
      <c r="H301" s="135">
        <v>4</v>
      </c>
      <c r="I301" s="151">
        <f>ROUND(0,2)</f>
        <v>0</v>
      </c>
      <c r="J301" s="152"/>
      <c r="K301" s="151">
        <f t="shared" si="139"/>
        <v>0</v>
      </c>
      <c r="L301" s="151"/>
      <c r="M301" s="151">
        <f t="shared" si="141"/>
        <v>0</v>
      </c>
      <c r="N301" s="133" t="s">
        <v>1</v>
      </c>
      <c r="O301" s="136"/>
      <c r="P301" s="137" t="s">
        <v>1</v>
      </c>
      <c r="Q301" s="125" t="s">
        <v>38</v>
      </c>
      <c r="R301" s="126">
        <f t="shared" si="126"/>
        <v>0</v>
      </c>
      <c r="S301" s="126">
        <f t="shared" si="127"/>
        <v>0</v>
      </c>
      <c r="T301" s="126">
        <f t="shared" si="128"/>
        <v>0</v>
      </c>
      <c r="U301" s="127">
        <v>0</v>
      </c>
      <c r="V301" s="127">
        <f t="shared" si="129"/>
        <v>0</v>
      </c>
      <c r="W301" s="127">
        <v>8.2699999999999996E-3</v>
      </c>
      <c r="X301" s="127">
        <f t="shared" si="130"/>
        <v>3.3079999999999998E-2</v>
      </c>
      <c r="Y301" s="127">
        <v>0</v>
      </c>
      <c r="Z301" s="128">
        <f t="shared" si="131"/>
        <v>0</v>
      </c>
      <c r="AT301" s="129" t="s">
        <v>199</v>
      </c>
      <c r="AV301" s="129" t="s">
        <v>196</v>
      </c>
      <c r="AW301" s="129" t="s">
        <v>138</v>
      </c>
      <c r="BA301" s="13" t="s">
        <v>129</v>
      </c>
      <c r="BG301" s="130">
        <f t="shared" si="132"/>
        <v>0</v>
      </c>
      <c r="BH301" s="130">
        <f t="shared" si="133"/>
        <v>0</v>
      </c>
      <c r="BI301" s="130">
        <f t="shared" si="134"/>
        <v>0</v>
      </c>
      <c r="BJ301" s="130">
        <f t="shared" si="135"/>
        <v>0</v>
      </c>
      <c r="BK301" s="130">
        <f t="shared" si="136"/>
        <v>0</v>
      </c>
      <c r="BL301" s="13" t="s">
        <v>138</v>
      </c>
      <c r="BM301" s="130">
        <f t="shared" si="137"/>
        <v>0</v>
      </c>
      <c r="BN301" s="13" t="s">
        <v>189</v>
      </c>
      <c r="BO301" s="129" t="s">
        <v>781</v>
      </c>
    </row>
    <row r="302" spans="2:67" s="1" customFormat="1" ht="24" customHeight="1">
      <c r="B302" s="118"/>
      <c r="C302" s="131" t="s">
        <v>782</v>
      </c>
      <c r="D302" s="131" t="s">
        <v>196</v>
      </c>
      <c r="E302" s="132" t="s">
        <v>783</v>
      </c>
      <c r="F302" s="133" t="s">
        <v>784</v>
      </c>
      <c r="G302" s="134" t="s">
        <v>135</v>
      </c>
      <c r="H302" s="135">
        <v>3</v>
      </c>
      <c r="I302" s="151">
        <f t="shared" ref="I302:I303" si="143">ROUND(0,2)</f>
        <v>0</v>
      </c>
      <c r="J302" s="152"/>
      <c r="K302" s="151">
        <f t="shared" si="139"/>
        <v>0</v>
      </c>
      <c r="L302" s="151"/>
      <c r="M302" s="151">
        <f t="shared" si="141"/>
        <v>0</v>
      </c>
      <c r="N302" s="133" t="s">
        <v>136</v>
      </c>
      <c r="O302" s="136"/>
      <c r="P302" s="137" t="s">
        <v>1</v>
      </c>
      <c r="Q302" s="125" t="s">
        <v>38</v>
      </c>
      <c r="R302" s="126">
        <f t="shared" si="126"/>
        <v>0</v>
      </c>
      <c r="S302" s="126">
        <f t="shared" si="127"/>
        <v>0</v>
      </c>
      <c r="T302" s="126">
        <f t="shared" si="128"/>
        <v>0</v>
      </c>
      <c r="U302" s="127">
        <v>0</v>
      </c>
      <c r="V302" s="127">
        <f t="shared" si="129"/>
        <v>0</v>
      </c>
      <c r="W302" s="127">
        <v>1.1610000000000001E-2</v>
      </c>
      <c r="X302" s="127">
        <f t="shared" si="130"/>
        <v>3.483E-2</v>
      </c>
      <c r="Y302" s="127">
        <v>0</v>
      </c>
      <c r="Z302" s="128">
        <f t="shared" si="131"/>
        <v>0</v>
      </c>
      <c r="AT302" s="129" t="s">
        <v>199</v>
      </c>
      <c r="AV302" s="129" t="s">
        <v>196</v>
      </c>
      <c r="AW302" s="129" t="s">
        <v>138</v>
      </c>
      <c r="BA302" s="13" t="s">
        <v>129</v>
      </c>
      <c r="BG302" s="130">
        <f t="shared" si="132"/>
        <v>0</v>
      </c>
      <c r="BH302" s="130">
        <f t="shared" si="133"/>
        <v>0</v>
      </c>
      <c r="BI302" s="130">
        <f t="shared" si="134"/>
        <v>0</v>
      </c>
      <c r="BJ302" s="130">
        <f t="shared" si="135"/>
        <v>0</v>
      </c>
      <c r="BK302" s="130">
        <f t="shared" si="136"/>
        <v>0</v>
      </c>
      <c r="BL302" s="13" t="s">
        <v>138</v>
      </c>
      <c r="BM302" s="130">
        <f t="shared" si="137"/>
        <v>0</v>
      </c>
      <c r="BN302" s="13" t="s">
        <v>189</v>
      </c>
      <c r="BO302" s="129" t="s">
        <v>785</v>
      </c>
    </row>
    <row r="303" spans="2:67" s="1" customFormat="1" ht="24" customHeight="1">
      <c r="B303" s="118"/>
      <c r="C303" s="131" t="s">
        <v>786</v>
      </c>
      <c r="D303" s="131" t="s">
        <v>196</v>
      </c>
      <c r="E303" s="132" t="s">
        <v>787</v>
      </c>
      <c r="F303" s="133" t="s">
        <v>788</v>
      </c>
      <c r="G303" s="134" t="s">
        <v>135</v>
      </c>
      <c r="H303" s="135">
        <v>3</v>
      </c>
      <c r="I303" s="151">
        <f t="shared" si="143"/>
        <v>0</v>
      </c>
      <c r="J303" s="152"/>
      <c r="K303" s="151">
        <f t="shared" si="139"/>
        <v>0</v>
      </c>
      <c r="L303" s="151"/>
      <c r="M303" s="151">
        <f t="shared" si="141"/>
        <v>0</v>
      </c>
      <c r="N303" s="133" t="s">
        <v>136</v>
      </c>
      <c r="O303" s="136"/>
      <c r="P303" s="137" t="s">
        <v>1</v>
      </c>
      <c r="Q303" s="125" t="s">
        <v>38</v>
      </c>
      <c r="R303" s="126">
        <f t="shared" si="126"/>
        <v>0</v>
      </c>
      <c r="S303" s="126">
        <f t="shared" si="127"/>
        <v>0</v>
      </c>
      <c r="T303" s="126">
        <f t="shared" si="128"/>
        <v>0</v>
      </c>
      <c r="U303" s="127">
        <v>0</v>
      </c>
      <c r="V303" s="127">
        <f t="shared" si="129"/>
        <v>0</v>
      </c>
      <c r="W303" s="127">
        <v>1.3259999999999999E-2</v>
      </c>
      <c r="X303" s="127">
        <f t="shared" si="130"/>
        <v>3.9779999999999996E-2</v>
      </c>
      <c r="Y303" s="127">
        <v>0</v>
      </c>
      <c r="Z303" s="128">
        <f t="shared" si="131"/>
        <v>0</v>
      </c>
      <c r="AT303" s="129" t="s">
        <v>199</v>
      </c>
      <c r="AV303" s="129" t="s">
        <v>196</v>
      </c>
      <c r="AW303" s="129" t="s">
        <v>138</v>
      </c>
      <c r="BA303" s="13" t="s">
        <v>129</v>
      </c>
      <c r="BG303" s="130">
        <f t="shared" si="132"/>
        <v>0</v>
      </c>
      <c r="BH303" s="130">
        <f t="shared" si="133"/>
        <v>0</v>
      </c>
      <c r="BI303" s="130">
        <f t="shared" si="134"/>
        <v>0</v>
      </c>
      <c r="BJ303" s="130">
        <f t="shared" si="135"/>
        <v>0</v>
      </c>
      <c r="BK303" s="130">
        <f t="shared" si="136"/>
        <v>0</v>
      </c>
      <c r="BL303" s="13" t="s">
        <v>138</v>
      </c>
      <c r="BM303" s="130">
        <f t="shared" si="137"/>
        <v>0</v>
      </c>
      <c r="BN303" s="13" t="s">
        <v>189</v>
      </c>
      <c r="BO303" s="129" t="s">
        <v>789</v>
      </c>
    </row>
    <row r="304" spans="2:67" s="1" customFormat="1" ht="24" customHeight="1">
      <c r="B304" s="118"/>
      <c r="C304" s="119" t="s">
        <v>790</v>
      </c>
      <c r="D304" s="119" t="s">
        <v>132</v>
      </c>
      <c r="E304" s="120" t="s">
        <v>791</v>
      </c>
      <c r="F304" s="121" t="s">
        <v>792</v>
      </c>
      <c r="G304" s="122" t="s">
        <v>135</v>
      </c>
      <c r="H304" s="123">
        <v>5</v>
      </c>
      <c r="I304" s="150">
        <f>ROUND(0,2)</f>
        <v>0</v>
      </c>
      <c r="J304" s="150">
        <f>ROUND(0,2)</f>
        <v>0</v>
      </c>
      <c r="K304" s="150">
        <f t="shared" si="139"/>
        <v>0</v>
      </c>
      <c r="L304" s="150">
        <f t="shared" si="140"/>
        <v>0</v>
      </c>
      <c r="M304" s="150">
        <f t="shared" si="141"/>
        <v>0</v>
      </c>
      <c r="N304" s="121" t="s">
        <v>136</v>
      </c>
      <c r="O304" s="24"/>
      <c r="P304" s="124" t="s">
        <v>1</v>
      </c>
      <c r="Q304" s="125" t="s">
        <v>38</v>
      </c>
      <c r="R304" s="126">
        <f t="shared" si="126"/>
        <v>0</v>
      </c>
      <c r="S304" s="126">
        <f t="shared" si="127"/>
        <v>0</v>
      </c>
      <c r="T304" s="126">
        <f t="shared" si="128"/>
        <v>0</v>
      </c>
      <c r="U304" s="127">
        <v>0.41070000000000001</v>
      </c>
      <c r="V304" s="127">
        <f t="shared" si="129"/>
        <v>2.0535000000000001</v>
      </c>
      <c r="W304" s="127">
        <v>2.0000000000000002E-5</v>
      </c>
      <c r="X304" s="127">
        <f t="shared" si="130"/>
        <v>1E-4</v>
      </c>
      <c r="Y304" s="127">
        <v>0</v>
      </c>
      <c r="Z304" s="128">
        <f t="shared" si="131"/>
        <v>0</v>
      </c>
      <c r="AT304" s="129" t="s">
        <v>189</v>
      </c>
      <c r="AV304" s="129" t="s">
        <v>132</v>
      </c>
      <c r="AW304" s="129" t="s">
        <v>138</v>
      </c>
      <c r="BA304" s="13" t="s">
        <v>129</v>
      </c>
      <c r="BG304" s="130">
        <f t="shared" si="132"/>
        <v>0</v>
      </c>
      <c r="BH304" s="130">
        <f t="shared" si="133"/>
        <v>0</v>
      </c>
      <c r="BI304" s="130">
        <f t="shared" si="134"/>
        <v>0</v>
      </c>
      <c r="BJ304" s="130">
        <f t="shared" si="135"/>
        <v>0</v>
      </c>
      <c r="BK304" s="130">
        <f t="shared" si="136"/>
        <v>0</v>
      </c>
      <c r="BL304" s="13" t="s">
        <v>138</v>
      </c>
      <c r="BM304" s="130">
        <f t="shared" si="137"/>
        <v>0</v>
      </c>
      <c r="BN304" s="13" t="s">
        <v>189</v>
      </c>
      <c r="BO304" s="129" t="s">
        <v>793</v>
      </c>
    </row>
    <row r="305" spans="2:67" s="1" customFormat="1" ht="24" customHeight="1">
      <c r="B305" s="118"/>
      <c r="C305" s="131" t="s">
        <v>794</v>
      </c>
      <c r="D305" s="131" t="s">
        <v>196</v>
      </c>
      <c r="E305" s="132" t="s">
        <v>795</v>
      </c>
      <c r="F305" s="133" t="s">
        <v>796</v>
      </c>
      <c r="G305" s="134" t="s">
        <v>135</v>
      </c>
      <c r="H305" s="135">
        <v>4</v>
      </c>
      <c r="I305" s="151">
        <f>ROUND(0,2)</f>
        <v>0</v>
      </c>
      <c r="J305" s="152"/>
      <c r="K305" s="151">
        <f t="shared" si="139"/>
        <v>0</v>
      </c>
      <c r="L305" s="151"/>
      <c r="M305" s="151">
        <f t="shared" si="141"/>
        <v>0</v>
      </c>
      <c r="N305" s="133" t="s">
        <v>1</v>
      </c>
      <c r="O305" s="136"/>
      <c r="P305" s="137" t="s">
        <v>1</v>
      </c>
      <c r="Q305" s="125" t="s">
        <v>38</v>
      </c>
      <c r="R305" s="126">
        <f t="shared" si="126"/>
        <v>0</v>
      </c>
      <c r="S305" s="126">
        <f t="shared" si="127"/>
        <v>0</v>
      </c>
      <c r="T305" s="126">
        <f t="shared" si="128"/>
        <v>0</v>
      </c>
      <c r="U305" s="127">
        <v>0</v>
      </c>
      <c r="V305" s="127">
        <f t="shared" si="129"/>
        <v>0</v>
      </c>
      <c r="W305" s="127">
        <v>1.457E-2</v>
      </c>
      <c r="X305" s="127">
        <f t="shared" si="130"/>
        <v>5.8279999999999998E-2</v>
      </c>
      <c r="Y305" s="127">
        <v>0</v>
      </c>
      <c r="Z305" s="128">
        <f t="shared" si="131"/>
        <v>0</v>
      </c>
      <c r="AT305" s="129" t="s">
        <v>199</v>
      </c>
      <c r="AV305" s="129" t="s">
        <v>196</v>
      </c>
      <c r="AW305" s="129" t="s">
        <v>138</v>
      </c>
      <c r="BA305" s="13" t="s">
        <v>129</v>
      </c>
      <c r="BG305" s="130">
        <f t="shared" si="132"/>
        <v>0</v>
      </c>
      <c r="BH305" s="130">
        <f t="shared" si="133"/>
        <v>0</v>
      </c>
      <c r="BI305" s="130">
        <f t="shared" si="134"/>
        <v>0</v>
      </c>
      <c r="BJ305" s="130">
        <f t="shared" si="135"/>
        <v>0</v>
      </c>
      <c r="BK305" s="130">
        <f t="shared" si="136"/>
        <v>0</v>
      </c>
      <c r="BL305" s="13" t="s">
        <v>138</v>
      </c>
      <c r="BM305" s="130">
        <f t="shared" si="137"/>
        <v>0</v>
      </c>
      <c r="BN305" s="13" t="s">
        <v>189</v>
      </c>
      <c r="BO305" s="129" t="s">
        <v>797</v>
      </c>
    </row>
    <row r="306" spans="2:67" s="1" customFormat="1" ht="24" customHeight="1">
      <c r="B306" s="118"/>
      <c r="C306" s="131" t="s">
        <v>798</v>
      </c>
      <c r="D306" s="131" t="s">
        <v>196</v>
      </c>
      <c r="E306" s="132" t="s">
        <v>799</v>
      </c>
      <c r="F306" s="133" t="s">
        <v>800</v>
      </c>
      <c r="G306" s="134" t="s">
        <v>135</v>
      </c>
      <c r="H306" s="135">
        <v>1</v>
      </c>
      <c r="I306" s="151">
        <f>ROUND(0,2)</f>
        <v>0</v>
      </c>
      <c r="J306" s="152"/>
      <c r="K306" s="151">
        <f t="shared" si="139"/>
        <v>0</v>
      </c>
      <c r="L306" s="151"/>
      <c r="M306" s="151">
        <f t="shared" si="141"/>
        <v>0</v>
      </c>
      <c r="N306" s="133" t="s">
        <v>1</v>
      </c>
      <c r="O306" s="136"/>
      <c r="P306" s="137" t="s">
        <v>1</v>
      </c>
      <c r="Q306" s="125" t="s">
        <v>38</v>
      </c>
      <c r="R306" s="126">
        <f t="shared" si="126"/>
        <v>0</v>
      </c>
      <c r="S306" s="126">
        <f t="shared" si="127"/>
        <v>0</v>
      </c>
      <c r="T306" s="126">
        <f t="shared" si="128"/>
        <v>0</v>
      </c>
      <c r="U306" s="127">
        <v>0</v>
      </c>
      <c r="V306" s="127">
        <f t="shared" si="129"/>
        <v>0</v>
      </c>
      <c r="W306" s="127">
        <v>1.457E-2</v>
      </c>
      <c r="X306" s="127">
        <f t="shared" si="130"/>
        <v>1.457E-2</v>
      </c>
      <c r="Y306" s="127">
        <v>0</v>
      </c>
      <c r="Z306" s="128">
        <f t="shared" si="131"/>
        <v>0</v>
      </c>
      <c r="AT306" s="129" t="s">
        <v>199</v>
      </c>
      <c r="AV306" s="129" t="s">
        <v>196</v>
      </c>
      <c r="AW306" s="129" t="s">
        <v>138</v>
      </c>
      <c r="BA306" s="13" t="s">
        <v>129</v>
      </c>
      <c r="BG306" s="130">
        <f t="shared" si="132"/>
        <v>0</v>
      </c>
      <c r="BH306" s="130">
        <f t="shared" si="133"/>
        <v>0</v>
      </c>
      <c r="BI306" s="130">
        <f t="shared" si="134"/>
        <v>0</v>
      </c>
      <c r="BJ306" s="130">
        <f t="shared" si="135"/>
        <v>0</v>
      </c>
      <c r="BK306" s="130">
        <f t="shared" si="136"/>
        <v>0</v>
      </c>
      <c r="BL306" s="13" t="s">
        <v>138</v>
      </c>
      <c r="BM306" s="130">
        <f t="shared" si="137"/>
        <v>0</v>
      </c>
      <c r="BN306" s="13" t="s">
        <v>189</v>
      </c>
      <c r="BO306" s="129" t="s">
        <v>801</v>
      </c>
    </row>
    <row r="307" spans="2:67" s="1" customFormat="1" ht="24" customHeight="1">
      <c r="B307" s="118"/>
      <c r="C307" s="119" t="s">
        <v>802</v>
      </c>
      <c r="D307" s="119" t="s">
        <v>132</v>
      </c>
      <c r="E307" s="120" t="s">
        <v>803</v>
      </c>
      <c r="F307" s="121" t="s">
        <v>804</v>
      </c>
      <c r="G307" s="122" t="s">
        <v>135</v>
      </c>
      <c r="H307" s="123">
        <v>7</v>
      </c>
      <c r="I307" s="150">
        <f>ROUND(0,2)</f>
        <v>0</v>
      </c>
      <c r="J307" s="150">
        <f>ROUND(0,2)</f>
        <v>0</v>
      </c>
      <c r="K307" s="150">
        <f t="shared" si="139"/>
        <v>0</v>
      </c>
      <c r="L307" s="150">
        <f t="shared" si="140"/>
        <v>0</v>
      </c>
      <c r="M307" s="150">
        <f t="shared" si="141"/>
        <v>0</v>
      </c>
      <c r="N307" s="121" t="s">
        <v>136</v>
      </c>
      <c r="O307" s="24"/>
      <c r="P307" s="124" t="s">
        <v>1</v>
      </c>
      <c r="Q307" s="125" t="s">
        <v>38</v>
      </c>
      <c r="R307" s="126">
        <f t="shared" si="126"/>
        <v>0</v>
      </c>
      <c r="S307" s="126">
        <f t="shared" si="127"/>
        <v>0</v>
      </c>
      <c r="T307" s="126">
        <f t="shared" si="128"/>
        <v>0</v>
      </c>
      <c r="U307" s="127">
        <v>0.43415999999999999</v>
      </c>
      <c r="V307" s="127">
        <f t="shared" si="129"/>
        <v>3.03912</v>
      </c>
      <c r="W307" s="127">
        <v>2.0000000000000002E-5</v>
      </c>
      <c r="X307" s="127">
        <f t="shared" si="130"/>
        <v>1.4000000000000001E-4</v>
      </c>
      <c r="Y307" s="127">
        <v>0</v>
      </c>
      <c r="Z307" s="128">
        <f t="shared" si="131"/>
        <v>0</v>
      </c>
      <c r="AT307" s="129" t="s">
        <v>189</v>
      </c>
      <c r="AV307" s="129" t="s">
        <v>132</v>
      </c>
      <c r="AW307" s="129" t="s">
        <v>138</v>
      </c>
      <c r="BA307" s="13" t="s">
        <v>129</v>
      </c>
      <c r="BG307" s="130">
        <f t="shared" si="132"/>
        <v>0</v>
      </c>
      <c r="BH307" s="130">
        <f t="shared" si="133"/>
        <v>0</v>
      </c>
      <c r="BI307" s="130">
        <f t="shared" si="134"/>
        <v>0</v>
      </c>
      <c r="BJ307" s="130">
        <f t="shared" si="135"/>
        <v>0</v>
      </c>
      <c r="BK307" s="130">
        <f t="shared" si="136"/>
        <v>0</v>
      </c>
      <c r="BL307" s="13" t="s">
        <v>138</v>
      </c>
      <c r="BM307" s="130">
        <f t="shared" si="137"/>
        <v>0</v>
      </c>
      <c r="BN307" s="13" t="s">
        <v>189</v>
      </c>
      <c r="BO307" s="129" t="s">
        <v>805</v>
      </c>
    </row>
    <row r="308" spans="2:67" s="1" customFormat="1" ht="24" customHeight="1">
      <c r="B308" s="118"/>
      <c r="C308" s="131" t="s">
        <v>806</v>
      </c>
      <c r="D308" s="131" t="s">
        <v>196</v>
      </c>
      <c r="E308" s="132" t="s">
        <v>807</v>
      </c>
      <c r="F308" s="133" t="s">
        <v>808</v>
      </c>
      <c r="G308" s="134" t="s">
        <v>135</v>
      </c>
      <c r="H308" s="135">
        <v>4</v>
      </c>
      <c r="I308" s="151">
        <f>ROUND(0,2)</f>
        <v>0</v>
      </c>
      <c r="J308" s="152"/>
      <c r="K308" s="151">
        <f t="shared" si="139"/>
        <v>0</v>
      </c>
      <c r="L308" s="151"/>
      <c r="M308" s="151">
        <f t="shared" si="141"/>
        <v>0</v>
      </c>
      <c r="N308" s="133" t="s">
        <v>1</v>
      </c>
      <c r="O308" s="136"/>
      <c r="P308" s="137" t="s">
        <v>1</v>
      </c>
      <c r="Q308" s="125" t="s">
        <v>38</v>
      </c>
      <c r="R308" s="126">
        <f t="shared" si="126"/>
        <v>0</v>
      </c>
      <c r="S308" s="126">
        <f t="shared" si="127"/>
        <v>0</v>
      </c>
      <c r="T308" s="126">
        <f t="shared" si="128"/>
        <v>0</v>
      </c>
      <c r="U308" s="127">
        <v>0</v>
      </c>
      <c r="V308" s="127">
        <f t="shared" si="129"/>
        <v>0</v>
      </c>
      <c r="W308" s="127">
        <v>1.9429999999999999E-2</v>
      </c>
      <c r="X308" s="127">
        <f t="shared" si="130"/>
        <v>7.7719999999999997E-2</v>
      </c>
      <c r="Y308" s="127">
        <v>0</v>
      </c>
      <c r="Z308" s="128">
        <f t="shared" si="131"/>
        <v>0</v>
      </c>
      <c r="AT308" s="129" t="s">
        <v>199</v>
      </c>
      <c r="AV308" s="129" t="s">
        <v>196</v>
      </c>
      <c r="AW308" s="129" t="s">
        <v>138</v>
      </c>
      <c r="BA308" s="13" t="s">
        <v>129</v>
      </c>
      <c r="BG308" s="130">
        <f t="shared" si="132"/>
        <v>0</v>
      </c>
      <c r="BH308" s="130">
        <f t="shared" si="133"/>
        <v>0</v>
      </c>
      <c r="BI308" s="130">
        <f t="shared" si="134"/>
        <v>0</v>
      </c>
      <c r="BJ308" s="130">
        <f t="shared" si="135"/>
        <v>0</v>
      </c>
      <c r="BK308" s="130">
        <f t="shared" si="136"/>
        <v>0</v>
      </c>
      <c r="BL308" s="13" t="s">
        <v>138</v>
      </c>
      <c r="BM308" s="130">
        <f t="shared" si="137"/>
        <v>0</v>
      </c>
      <c r="BN308" s="13" t="s">
        <v>189</v>
      </c>
      <c r="BO308" s="129" t="s">
        <v>809</v>
      </c>
    </row>
    <row r="309" spans="2:67" s="1" customFormat="1" ht="24" customHeight="1">
      <c r="B309" s="118"/>
      <c r="C309" s="131" t="s">
        <v>810</v>
      </c>
      <c r="D309" s="131" t="s">
        <v>196</v>
      </c>
      <c r="E309" s="132" t="s">
        <v>811</v>
      </c>
      <c r="F309" s="133" t="s">
        <v>812</v>
      </c>
      <c r="G309" s="134" t="s">
        <v>135</v>
      </c>
      <c r="H309" s="135">
        <v>2</v>
      </c>
      <c r="I309" s="151">
        <f t="shared" ref="I309:I310" si="144">ROUND(0,2)</f>
        <v>0</v>
      </c>
      <c r="J309" s="152"/>
      <c r="K309" s="151">
        <f t="shared" si="139"/>
        <v>0</v>
      </c>
      <c r="L309" s="151"/>
      <c r="M309" s="151">
        <f t="shared" si="141"/>
        <v>0</v>
      </c>
      <c r="N309" s="133" t="s">
        <v>1</v>
      </c>
      <c r="O309" s="136"/>
      <c r="P309" s="137" t="s">
        <v>1</v>
      </c>
      <c r="Q309" s="125" t="s">
        <v>38</v>
      </c>
      <c r="R309" s="126">
        <f t="shared" si="126"/>
        <v>0</v>
      </c>
      <c r="S309" s="126">
        <f t="shared" si="127"/>
        <v>0</v>
      </c>
      <c r="T309" s="126">
        <f t="shared" si="128"/>
        <v>0</v>
      </c>
      <c r="U309" s="127">
        <v>0</v>
      </c>
      <c r="V309" s="127">
        <f t="shared" si="129"/>
        <v>0</v>
      </c>
      <c r="W309" s="127">
        <v>2.1860000000000001E-2</v>
      </c>
      <c r="X309" s="127">
        <f t="shared" si="130"/>
        <v>4.3720000000000002E-2</v>
      </c>
      <c r="Y309" s="127">
        <v>0</v>
      </c>
      <c r="Z309" s="128">
        <f t="shared" si="131"/>
        <v>0</v>
      </c>
      <c r="AT309" s="129" t="s">
        <v>199</v>
      </c>
      <c r="AV309" s="129" t="s">
        <v>196</v>
      </c>
      <c r="AW309" s="129" t="s">
        <v>138</v>
      </c>
      <c r="BA309" s="13" t="s">
        <v>129</v>
      </c>
      <c r="BG309" s="130">
        <f t="shared" si="132"/>
        <v>0</v>
      </c>
      <c r="BH309" s="130">
        <f t="shared" si="133"/>
        <v>0</v>
      </c>
      <c r="BI309" s="130">
        <f t="shared" si="134"/>
        <v>0</v>
      </c>
      <c r="BJ309" s="130">
        <f t="shared" si="135"/>
        <v>0</v>
      </c>
      <c r="BK309" s="130">
        <f t="shared" si="136"/>
        <v>0</v>
      </c>
      <c r="BL309" s="13" t="s">
        <v>138</v>
      </c>
      <c r="BM309" s="130">
        <f t="shared" si="137"/>
        <v>0</v>
      </c>
      <c r="BN309" s="13" t="s">
        <v>189</v>
      </c>
      <c r="BO309" s="129" t="s">
        <v>813</v>
      </c>
    </row>
    <row r="310" spans="2:67" s="1" customFormat="1" ht="24" customHeight="1">
      <c r="B310" s="118"/>
      <c r="C310" s="131" t="s">
        <v>814</v>
      </c>
      <c r="D310" s="131" t="s">
        <v>196</v>
      </c>
      <c r="E310" s="132" t="s">
        <v>815</v>
      </c>
      <c r="F310" s="133" t="s">
        <v>816</v>
      </c>
      <c r="G310" s="134" t="s">
        <v>135</v>
      </c>
      <c r="H310" s="135">
        <v>1</v>
      </c>
      <c r="I310" s="151">
        <f t="shared" si="144"/>
        <v>0</v>
      </c>
      <c r="J310" s="152"/>
      <c r="K310" s="151">
        <f t="shared" si="139"/>
        <v>0</v>
      </c>
      <c r="L310" s="151"/>
      <c r="M310" s="151">
        <f t="shared" si="141"/>
        <v>0</v>
      </c>
      <c r="N310" s="133" t="s">
        <v>136</v>
      </c>
      <c r="O310" s="136"/>
      <c r="P310" s="137" t="s">
        <v>1</v>
      </c>
      <c r="Q310" s="125" t="s">
        <v>38</v>
      </c>
      <c r="R310" s="126">
        <f t="shared" si="126"/>
        <v>0</v>
      </c>
      <c r="S310" s="126">
        <f t="shared" si="127"/>
        <v>0</v>
      </c>
      <c r="T310" s="126">
        <f t="shared" si="128"/>
        <v>0</v>
      </c>
      <c r="U310" s="127">
        <v>0</v>
      </c>
      <c r="V310" s="127">
        <f t="shared" si="129"/>
        <v>0</v>
      </c>
      <c r="W310" s="127">
        <v>1.5879999999999998E-2</v>
      </c>
      <c r="X310" s="127">
        <f t="shared" si="130"/>
        <v>1.5879999999999998E-2</v>
      </c>
      <c r="Y310" s="127">
        <v>0</v>
      </c>
      <c r="Z310" s="128">
        <f t="shared" si="131"/>
        <v>0</v>
      </c>
      <c r="AT310" s="129" t="s">
        <v>199</v>
      </c>
      <c r="AV310" s="129" t="s">
        <v>196</v>
      </c>
      <c r="AW310" s="129" t="s">
        <v>138</v>
      </c>
      <c r="BA310" s="13" t="s">
        <v>129</v>
      </c>
      <c r="BG310" s="130">
        <f t="shared" si="132"/>
        <v>0</v>
      </c>
      <c r="BH310" s="130">
        <f t="shared" si="133"/>
        <v>0</v>
      </c>
      <c r="BI310" s="130">
        <f t="shared" si="134"/>
        <v>0</v>
      </c>
      <c r="BJ310" s="130">
        <f t="shared" si="135"/>
        <v>0</v>
      </c>
      <c r="BK310" s="130">
        <f t="shared" si="136"/>
        <v>0</v>
      </c>
      <c r="BL310" s="13" t="s">
        <v>138</v>
      </c>
      <c r="BM310" s="130">
        <f t="shared" si="137"/>
        <v>0</v>
      </c>
      <c r="BN310" s="13" t="s">
        <v>189</v>
      </c>
      <c r="BO310" s="129" t="s">
        <v>817</v>
      </c>
    </row>
    <row r="311" spans="2:67" s="1" customFormat="1" ht="24" customHeight="1">
      <c r="B311" s="118"/>
      <c r="C311" s="119" t="s">
        <v>818</v>
      </c>
      <c r="D311" s="119" t="s">
        <v>132</v>
      </c>
      <c r="E311" s="120" t="s">
        <v>819</v>
      </c>
      <c r="F311" s="121" t="s">
        <v>820</v>
      </c>
      <c r="G311" s="122" t="s">
        <v>135</v>
      </c>
      <c r="H311" s="123">
        <v>33</v>
      </c>
      <c r="I311" s="150">
        <f>ROUND(0,2)</f>
        <v>0</v>
      </c>
      <c r="J311" s="150">
        <f>ROUND(0,2)</f>
        <v>0</v>
      </c>
      <c r="K311" s="150">
        <f t="shared" si="139"/>
        <v>0</v>
      </c>
      <c r="L311" s="150">
        <f t="shared" si="140"/>
        <v>0</v>
      </c>
      <c r="M311" s="150">
        <f t="shared" si="141"/>
        <v>0</v>
      </c>
      <c r="N311" s="121" t="s">
        <v>170</v>
      </c>
      <c r="O311" s="24"/>
      <c r="P311" s="124" t="s">
        <v>1</v>
      </c>
      <c r="Q311" s="125" t="s">
        <v>38</v>
      </c>
      <c r="R311" s="126">
        <f t="shared" si="126"/>
        <v>0</v>
      </c>
      <c r="S311" s="126">
        <f t="shared" si="127"/>
        <v>0</v>
      </c>
      <c r="T311" s="126">
        <f t="shared" si="128"/>
        <v>0</v>
      </c>
      <c r="U311" s="127">
        <v>0.252</v>
      </c>
      <c r="V311" s="127">
        <f t="shared" si="129"/>
        <v>8.3160000000000007</v>
      </c>
      <c r="W311" s="127">
        <v>2.41E-2</v>
      </c>
      <c r="X311" s="127">
        <f t="shared" si="130"/>
        <v>0.79530000000000001</v>
      </c>
      <c r="Y311" s="127">
        <v>0</v>
      </c>
      <c r="Z311" s="128">
        <f t="shared" si="131"/>
        <v>0</v>
      </c>
      <c r="AT311" s="129" t="s">
        <v>189</v>
      </c>
      <c r="AV311" s="129" t="s">
        <v>132</v>
      </c>
      <c r="AW311" s="129" t="s">
        <v>138</v>
      </c>
      <c r="BA311" s="13" t="s">
        <v>129</v>
      </c>
      <c r="BG311" s="130">
        <f t="shared" si="132"/>
        <v>0</v>
      </c>
      <c r="BH311" s="130">
        <f t="shared" si="133"/>
        <v>0</v>
      </c>
      <c r="BI311" s="130">
        <f t="shared" si="134"/>
        <v>0</v>
      </c>
      <c r="BJ311" s="130">
        <f t="shared" si="135"/>
        <v>0</v>
      </c>
      <c r="BK311" s="130">
        <f t="shared" si="136"/>
        <v>0</v>
      </c>
      <c r="BL311" s="13" t="s">
        <v>138</v>
      </c>
      <c r="BM311" s="130">
        <f t="shared" si="137"/>
        <v>0</v>
      </c>
      <c r="BN311" s="13" t="s">
        <v>189</v>
      </c>
      <c r="BO311" s="129" t="s">
        <v>821</v>
      </c>
    </row>
    <row r="312" spans="2:67" s="1" customFormat="1" ht="24" customHeight="1">
      <c r="B312" s="118"/>
      <c r="C312" s="119" t="s">
        <v>822</v>
      </c>
      <c r="D312" s="119" t="s">
        <v>132</v>
      </c>
      <c r="E312" s="120" t="s">
        <v>823</v>
      </c>
      <c r="F312" s="121" t="s">
        <v>824</v>
      </c>
      <c r="G312" s="122" t="s">
        <v>135</v>
      </c>
      <c r="H312" s="123">
        <v>12</v>
      </c>
      <c r="I312" s="150">
        <f t="shared" ref="I312:J315" si="145">ROUND(0,2)</f>
        <v>0</v>
      </c>
      <c r="J312" s="150">
        <f t="shared" si="145"/>
        <v>0</v>
      </c>
      <c r="K312" s="150">
        <f t="shared" si="139"/>
        <v>0</v>
      </c>
      <c r="L312" s="150">
        <f t="shared" si="140"/>
        <v>0</v>
      </c>
      <c r="M312" s="150">
        <f t="shared" si="141"/>
        <v>0</v>
      </c>
      <c r="N312" s="121" t="s">
        <v>170</v>
      </c>
      <c r="O312" s="24"/>
      <c r="P312" s="124" t="s">
        <v>1</v>
      </c>
      <c r="Q312" s="125" t="s">
        <v>38</v>
      </c>
      <c r="R312" s="126">
        <f t="shared" si="126"/>
        <v>0</v>
      </c>
      <c r="S312" s="126">
        <f t="shared" si="127"/>
        <v>0</v>
      </c>
      <c r="T312" s="126">
        <f t="shared" si="128"/>
        <v>0</v>
      </c>
      <c r="U312" s="127">
        <v>0.48899999999999999</v>
      </c>
      <c r="V312" s="127">
        <f t="shared" si="129"/>
        <v>5.8680000000000003</v>
      </c>
      <c r="W312" s="127">
        <v>4.8239999999999998E-2</v>
      </c>
      <c r="X312" s="127">
        <f t="shared" si="130"/>
        <v>0.57887999999999995</v>
      </c>
      <c r="Y312" s="127">
        <v>0</v>
      </c>
      <c r="Z312" s="128">
        <f t="shared" si="131"/>
        <v>0</v>
      </c>
      <c r="AT312" s="129" t="s">
        <v>189</v>
      </c>
      <c r="AV312" s="129" t="s">
        <v>132</v>
      </c>
      <c r="AW312" s="129" t="s">
        <v>138</v>
      </c>
      <c r="BA312" s="13" t="s">
        <v>129</v>
      </c>
      <c r="BG312" s="130">
        <f t="shared" si="132"/>
        <v>0</v>
      </c>
      <c r="BH312" s="130">
        <f t="shared" si="133"/>
        <v>0</v>
      </c>
      <c r="BI312" s="130">
        <f t="shared" si="134"/>
        <v>0</v>
      </c>
      <c r="BJ312" s="130">
        <f t="shared" si="135"/>
        <v>0</v>
      </c>
      <c r="BK312" s="130">
        <f t="shared" si="136"/>
        <v>0</v>
      </c>
      <c r="BL312" s="13" t="s">
        <v>138</v>
      </c>
      <c r="BM312" s="130">
        <f t="shared" si="137"/>
        <v>0</v>
      </c>
      <c r="BN312" s="13" t="s">
        <v>189</v>
      </c>
      <c r="BO312" s="129" t="s">
        <v>825</v>
      </c>
    </row>
    <row r="313" spans="2:67" s="1" customFormat="1" ht="24" customHeight="1">
      <c r="B313" s="118"/>
      <c r="C313" s="119" t="s">
        <v>826</v>
      </c>
      <c r="D313" s="119" t="s">
        <v>132</v>
      </c>
      <c r="E313" s="120" t="s">
        <v>827</v>
      </c>
      <c r="F313" s="121" t="s">
        <v>828</v>
      </c>
      <c r="G313" s="122" t="s">
        <v>188</v>
      </c>
      <c r="H313" s="123">
        <v>13.05</v>
      </c>
      <c r="I313" s="150">
        <f t="shared" si="145"/>
        <v>0</v>
      </c>
      <c r="J313" s="150">
        <f t="shared" si="145"/>
        <v>0</v>
      </c>
      <c r="K313" s="150">
        <f t="shared" si="139"/>
        <v>0</v>
      </c>
      <c r="L313" s="150">
        <f t="shared" si="140"/>
        <v>0</v>
      </c>
      <c r="M313" s="150">
        <f t="shared" si="141"/>
        <v>0</v>
      </c>
      <c r="N313" s="121" t="s">
        <v>170</v>
      </c>
      <c r="O313" s="24"/>
      <c r="P313" s="124" t="s">
        <v>1</v>
      </c>
      <c r="Q313" s="125" t="s">
        <v>38</v>
      </c>
      <c r="R313" s="126">
        <f t="shared" si="126"/>
        <v>0</v>
      </c>
      <c r="S313" s="126">
        <f t="shared" si="127"/>
        <v>0</v>
      </c>
      <c r="T313" s="126">
        <f t="shared" si="128"/>
        <v>0</v>
      </c>
      <c r="U313" s="127">
        <v>2.9000000000000001E-2</v>
      </c>
      <c r="V313" s="127">
        <f t="shared" si="129"/>
        <v>0.37845000000000006</v>
      </c>
      <c r="W313" s="127">
        <v>0</v>
      </c>
      <c r="X313" s="127">
        <f t="shared" si="130"/>
        <v>0</v>
      </c>
      <c r="Y313" s="127">
        <v>0</v>
      </c>
      <c r="Z313" s="128">
        <f t="shared" si="131"/>
        <v>0</v>
      </c>
      <c r="AT313" s="129" t="s">
        <v>189</v>
      </c>
      <c r="AV313" s="129" t="s">
        <v>132</v>
      </c>
      <c r="AW313" s="129" t="s">
        <v>138</v>
      </c>
      <c r="BA313" s="13" t="s">
        <v>129</v>
      </c>
      <c r="BG313" s="130">
        <f t="shared" si="132"/>
        <v>0</v>
      </c>
      <c r="BH313" s="130">
        <f t="shared" si="133"/>
        <v>0</v>
      </c>
      <c r="BI313" s="130">
        <f t="shared" si="134"/>
        <v>0</v>
      </c>
      <c r="BJ313" s="130">
        <f t="shared" si="135"/>
        <v>0</v>
      </c>
      <c r="BK313" s="130">
        <f t="shared" si="136"/>
        <v>0</v>
      </c>
      <c r="BL313" s="13" t="s">
        <v>138</v>
      </c>
      <c r="BM313" s="130">
        <f t="shared" si="137"/>
        <v>0</v>
      </c>
      <c r="BN313" s="13" t="s">
        <v>189</v>
      </c>
      <c r="BO313" s="129" t="s">
        <v>829</v>
      </c>
    </row>
    <row r="314" spans="2:67" s="1" customFormat="1" ht="24" customHeight="1">
      <c r="B314" s="118"/>
      <c r="C314" s="119" t="s">
        <v>830</v>
      </c>
      <c r="D314" s="119" t="s">
        <v>132</v>
      </c>
      <c r="E314" s="120" t="s">
        <v>831</v>
      </c>
      <c r="F314" s="121" t="s">
        <v>832</v>
      </c>
      <c r="G314" s="122" t="s">
        <v>161</v>
      </c>
      <c r="H314" s="123">
        <v>0.10199999999999999</v>
      </c>
      <c r="I314" s="150">
        <f t="shared" si="145"/>
        <v>0</v>
      </c>
      <c r="J314" s="150">
        <f t="shared" si="145"/>
        <v>0</v>
      </c>
      <c r="K314" s="150">
        <f t="shared" si="139"/>
        <v>0</v>
      </c>
      <c r="L314" s="150">
        <f t="shared" si="140"/>
        <v>0</v>
      </c>
      <c r="M314" s="150">
        <f t="shared" si="141"/>
        <v>0</v>
      </c>
      <c r="N314" s="121" t="s">
        <v>136</v>
      </c>
      <c r="O314" s="24"/>
      <c r="P314" s="124" t="s">
        <v>1</v>
      </c>
      <c r="Q314" s="125" t="s">
        <v>38</v>
      </c>
      <c r="R314" s="126">
        <f t="shared" si="126"/>
        <v>0</v>
      </c>
      <c r="S314" s="126">
        <f t="shared" si="127"/>
        <v>0</v>
      </c>
      <c r="T314" s="126">
        <f t="shared" si="128"/>
        <v>0</v>
      </c>
      <c r="U314" s="127">
        <v>2.9079999999999999</v>
      </c>
      <c r="V314" s="127">
        <f t="shared" si="129"/>
        <v>0.29661599999999999</v>
      </c>
      <c r="W314" s="127">
        <v>0</v>
      </c>
      <c r="X314" s="127">
        <f t="shared" si="130"/>
        <v>0</v>
      </c>
      <c r="Y314" s="127">
        <v>0</v>
      </c>
      <c r="Z314" s="128">
        <f t="shared" si="131"/>
        <v>0</v>
      </c>
      <c r="AT314" s="129" t="s">
        <v>189</v>
      </c>
      <c r="AV314" s="129" t="s">
        <v>132</v>
      </c>
      <c r="AW314" s="129" t="s">
        <v>138</v>
      </c>
      <c r="BA314" s="13" t="s">
        <v>129</v>
      </c>
      <c r="BG314" s="130">
        <f t="shared" si="132"/>
        <v>0</v>
      </c>
      <c r="BH314" s="130">
        <f t="shared" si="133"/>
        <v>0</v>
      </c>
      <c r="BI314" s="130">
        <f t="shared" si="134"/>
        <v>0</v>
      </c>
      <c r="BJ314" s="130">
        <f t="shared" si="135"/>
        <v>0</v>
      </c>
      <c r="BK314" s="130">
        <f t="shared" si="136"/>
        <v>0</v>
      </c>
      <c r="BL314" s="13" t="s">
        <v>138</v>
      </c>
      <c r="BM314" s="130">
        <f t="shared" si="137"/>
        <v>0</v>
      </c>
      <c r="BN314" s="13" t="s">
        <v>189</v>
      </c>
      <c r="BO314" s="129" t="s">
        <v>833</v>
      </c>
    </row>
    <row r="315" spans="2:67" s="1" customFormat="1" ht="24" customHeight="1">
      <c r="B315" s="118"/>
      <c r="C315" s="119" t="s">
        <v>834</v>
      </c>
      <c r="D315" s="119" t="s">
        <v>132</v>
      </c>
      <c r="E315" s="120" t="s">
        <v>835</v>
      </c>
      <c r="F315" s="121" t="s">
        <v>836</v>
      </c>
      <c r="G315" s="122" t="s">
        <v>161</v>
      </c>
      <c r="H315" s="123">
        <v>1.8660000000000001</v>
      </c>
      <c r="I315" s="150">
        <f t="shared" si="145"/>
        <v>0</v>
      </c>
      <c r="J315" s="150">
        <f t="shared" si="145"/>
        <v>0</v>
      </c>
      <c r="K315" s="150">
        <f t="shared" si="139"/>
        <v>0</v>
      </c>
      <c r="L315" s="150">
        <f t="shared" si="140"/>
        <v>0</v>
      </c>
      <c r="M315" s="150">
        <f t="shared" si="141"/>
        <v>0</v>
      </c>
      <c r="N315" s="121" t="s">
        <v>136</v>
      </c>
      <c r="O315" s="24"/>
      <c r="P315" s="124" t="s">
        <v>1</v>
      </c>
      <c r="Q315" s="125" t="s">
        <v>38</v>
      </c>
      <c r="R315" s="126">
        <f t="shared" si="126"/>
        <v>0</v>
      </c>
      <c r="S315" s="126">
        <f t="shared" si="127"/>
        <v>0</v>
      </c>
      <c r="T315" s="126">
        <f t="shared" si="128"/>
        <v>0</v>
      </c>
      <c r="U315" s="127">
        <v>2.9089999999999998</v>
      </c>
      <c r="V315" s="127">
        <f t="shared" si="129"/>
        <v>5.4281939999999995</v>
      </c>
      <c r="W315" s="127">
        <v>0</v>
      </c>
      <c r="X315" s="127">
        <f t="shared" si="130"/>
        <v>0</v>
      </c>
      <c r="Y315" s="127">
        <v>0</v>
      </c>
      <c r="Z315" s="128">
        <f t="shared" si="131"/>
        <v>0</v>
      </c>
      <c r="AT315" s="129" t="s">
        <v>189</v>
      </c>
      <c r="AV315" s="129" t="s">
        <v>132</v>
      </c>
      <c r="AW315" s="129" t="s">
        <v>138</v>
      </c>
      <c r="BA315" s="13" t="s">
        <v>129</v>
      </c>
      <c r="BG315" s="130">
        <f t="shared" si="132"/>
        <v>0</v>
      </c>
      <c r="BH315" s="130">
        <f t="shared" si="133"/>
        <v>0</v>
      </c>
      <c r="BI315" s="130">
        <f t="shared" si="134"/>
        <v>0</v>
      </c>
      <c r="BJ315" s="130">
        <f t="shared" si="135"/>
        <v>0</v>
      </c>
      <c r="BK315" s="130">
        <f t="shared" si="136"/>
        <v>0</v>
      </c>
      <c r="BL315" s="13" t="s">
        <v>138</v>
      </c>
      <c r="BM315" s="130">
        <f t="shared" si="137"/>
        <v>0</v>
      </c>
      <c r="BN315" s="13" t="s">
        <v>189</v>
      </c>
      <c r="BO315" s="129" t="s">
        <v>837</v>
      </c>
    </row>
    <row r="316" spans="2:67" s="11" customFormat="1" ht="22.9" customHeight="1">
      <c r="B316" s="108"/>
      <c r="D316" s="109" t="s">
        <v>73</v>
      </c>
      <c r="E316" s="117" t="s">
        <v>838</v>
      </c>
      <c r="F316" s="117" t="s">
        <v>839</v>
      </c>
      <c r="K316" s="149">
        <f t="shared" ref="K316:L316" si="146">ROUND(SUM(K317:K320),2)</f>
        <v>0</v>
      </c>
      <c r="L316" s="149">
        <f t="shared" si="146"/>
        <v>0</v>
      </c>
      <c r="M316" s="149">
        <f>ROUND(SUM(M317:M320),2)</f>
        <v>0</v>
      </c>
      <c r="O316" s="108"/>
      <c r="P316" s="111"/>
      <c r="Q316" s="112"/>
      <c r="R316" s="112"/>
      <c r="S316" s="113">
        <f>SUM(S317:S320)</f>
        <v>0</v>
      </c>
      <c r="T316" s="113">
        <f>SUM(T317:T320)</f>
        <v>0</v>
      </c>
      <c r="U316" s="112"/>
      <c r="V316" s="114">
        <f>SUM(V317:V320)</f>
        <v>8.4466059999999992</v>
      </c>
      <c r="W316" s="112"/>
      <c r="X316" s="114">
        <f>SUM(X317:X320)</f>
        <v>1.5040000000000001E-3</v>
      </c>
      <c r="Y316" s="112"/>
      <c r="Z316" s="115">
        <f>SUM(Z317:Z320)</f>
        <v>0</v>
      </c>
      <c r="AT316" s="109" t="s">
        <v>138</v>
      </c>
      <c r="AV316" s="116" t="s">
        <v>73</v>
      </c>
      <c r="AW316" s="116" t="s">
        <v>79</v>
      </c>
      <c r="BA316" s="109" t="s">
        <v>129</v>
      </c>
      <c r="BM316" s="154">
        <f>SUM(BM317:BM320,2)</f>
        <v>2</v>
      </c>
    </row>
    <row r="317" spans="2:67" s="1" customFormat="1" ht="24" customHeight="1">
      <c r="B317" s="118"/>
      <c r="C317" s="119" t="s">
        <v>840</v>
      </c>
      <c r="D317" s="119" t="s">
        <v>132</v>
      </c>
      <c r="E317" s="120" t="s">
        <v>841</v>
      </c>
      <c r="F317" s="121" t="s">
        <v>842</v>
      </c>
      <c r="G317" s="122" t="s">
        <v>843</v>
      </c>
      <c r="H317" s="123">
        <v>20</v>
      </c>
      <c r="I317" s="150">
        <f>ROUND(0,2)</f>
        <v>0</v>
      </c>
      <c r="J317" s="150">
        <f>ROUND(0,2)</f>
        <v>0</v>
      </c>
      <c r="K317" s="150">
        <f>ROUND(I317*H317,2)</f>
        <v>0</v>
      </c>
      <c r="L317" s="150">
        <f>ROUND(J317*H317,2)</f>
        <v>0</v>
      </c>
      <c r="M317" s="150">
        <f>ROUND(K317+L317,2)</f>
        <v>0</v>
      </c>
      <c r="N317" s="121" t="s">
        <v>1</v>
      </c>
      <c r="O317" s="24"/>
      <c r="P317" s="124" t="s">
        <v>1</v>
      </c>
      <c r="Q317" s="125" t="s">
        <v>38</v>
      </c>
      <c r="R317" s="126">
        <f>I317+J317</f>
        <v>0</v>
      </c>
      <c r="S317" s="126">
        <f>ROUND(I317*H317,3)</f>
        <v>0</v>
      </c>
      <c r="T317" s="126">
        <f>ROUND(J317*H317,3)</f>
        <v>0</v>
      </c>
      <c r="U317" s="127">
        <v>0.42199999999999999</v>
      </c>
      <c r="V317" s="127">
        <f>U317*H317</f>
        <v>8.44</v>
      </c>
      <c r="W317" s="127">
        <v>0</v>
      </c>
      <c r="X317" s="127">
        <f>W317*H317</f>
        <v>0</v>
      </c>
      <c r="Y317" s="127">
        <v>0</v>
      </c>
      <c r="Z317" s="128">
        <f>Y317*H317</f>
        <v>0</v>
      </c>
      <c r="AT317" s="129" t="s">
        <v>189</v>
      </c>
      <c r="AV317" s="129" t="s">
        <v>132</v>
      </c>
      <c r="AW317" s="129" t="s">
        <v>138</v>
      </c>
      <c r="BA317" s="13" t="s">
        <v>129</v>
      </c>
      <c r="BG317" s="130">
        <f>IF(Q317="základná",M317,0)</f>
        <v>0</v>
      </c>
      <c r="BH317" s="130">
        <f>IF(Q317="znížená",M317,0)</f>
        <v>0</v>
      </c>
      <c r="BI317" s="130">
        <f>IF(Q317="zákl. prenesená",M317,0)</f>
        <v>0</v>
      </c>
      <c r="BJ317" s="130">
        <f>IF(Q317="zníž. prenesená",M317,0)</f>
        <v>0</v>
      </c>
      <c r="BK317" s="130">
        <f>IF(Q317="nulová",M317,0)</f>
        <v>0</v>
      </c>
      <c r="BL317" s="13" t="s">
        <v>138</v>
      </c>
      <c r="BM317" s="130">
        <f>ROUND(R317*H317,2)</f>
        <v>0</v>
      </c>
      <c r="BN317" s="13" t="s">
        <v>189</v>
      </c>
      <c r="BO317" s="129" t="s">
        <v>844</v>
      </c>
    </row>
    <row r="318" spans="2:67" s="1" customFormat="1" ht="36" customHeight="1">
      <c r="B318" s="118"/>
      <c r="C318" s="131" t="s">
        <v>845</v>
      </c>
      <c r="D318" s="131" t="s">
        <v>196</v>
      </c>
      <c r="E318" s="132" t="s">
        <v>846</v>
      </c>
      <c r="F318" s="133" t="s">
        <v>847</v>
      </c>
      <c r="G318" s="134" t="s">
        <v>135</v>
      </c>
      <c r="H318" s="135">
        <v>12</v>
      </c>
      <c r="I318" s="151">
        <f>ROUND(0,2)</f>
        <v>0</v>
      </c>
      <c r="J318" s="152"/>
      <c r="K318" s="151">
        <f t="shared" ref="K318:K320" si="147">ROUND(I318*H318,2)</f>
        <v>0</v>
      </c>
      <c r="L318" s="151"/>
      <c r="M318" s="151">
        <f t="shared" ref="M318:M320" si="148">ROUND(K318+L318,2)</f>
        <v>0</v>
      </c>
      <c r="N318" s="133" t="s">
        <v>136</v>
      </c>
      <c r="O318" s="136"/>
      <c r="P318" s="137" t="s">
        <v>1</v>
      </c>
      <c r="Q318" s="125" t="s">
        <v>38</v>
      </c>
      <c r="R318" s="126">
        <f>I318+J318</f>
        <v>0</v>
      </c>
      <c r="S318" s="126">
        <f>ROUND(I318*H318,3)</f>
        <v>0</v>
      </c>
      <c r="T318" s="126">
        <f>ROUND(J318*H318,3)</f>
        <v>0</v>
      </c>
      <c r="U318" s="127">
        <v>0</v>
      </c>
      <c r="V318" s="127">
        <f>U318*H318</f>
        <v>0</v>
      </c>
      <c r="W318" s="127">
        <v>5.0000000000000002E-5</v>
      </c>
      <c r="X318" s="127">
        <f>W318*H318</f>
        <v>6.0000000000000006E-4</v>
      </c>
      <c r="Y318" s="127">
        <v>0</v>
      </c>
      <c r="Z318" s="128">
        <f>Y318*H318</f>
        <v>0</v>
      </c>
      <c r="AT318" s="129" t="s">
        <v>199</v>
      </c>
      <c r="AV318" s="129" t="s">
        <v>196</v>
      </c>
      <c r="AW318" s="129" t="s">
        <v>138</v>
      </c>
      <c r="BA318" s="13" t="s">
        <v>129</v>
      </c>
      <c r="BG318" s="130">
        <f>IF(Q318="základná",M318,0)</f>
        <v>0</v>
      </c>
      <c r="BH318" s="130">
        <f>IF(Q318="znížená",M318,0)</f>
        <v>0</v>
      </c>
      <c r="BI318" s="130">
        <f>IF(Q318="zákl. prenesená",M318,0)</f>
        <v>0</v>
      </c>
      <c r="BJ318" s="130">
        <f>IF(Q318="zníž. prenesená",M318,0)</f>
        <v>0</v>
      </c>
      <c r="BK318" s="130">
        <f>IF(Q318="nulová",M318,0)</f>
        <v>0</v>
      </c>
      <c r="BL318" s="13" t="s">
        <v>138</v>
      </c>
      <c r="BM318" s="130">
        <f>ROUND(R318*H318,2)</f>
        <v>0</v>
      </c>
      <c r="BN318" s="13" t="s">
        <v>189</v>
      </c>
      <c r="BO318" s="129" t="s">
        <v>848</v>
      </c>
    </row>
    <row r="319" spans="2:67" s="1" customFormat="1" ht="36" customHeight="1">
      <c r="B319" s="118"/>
      <c r="C319" s="131" t="s">
        <v>849</v>
      </c>
      <c r="D319" s="131" t="s">
        <v>196</v>
      </c>
      <c r="E319" s="132" t="s">
        <v>850</v>
      </c>
      <c r="F319" s="133" t="s">
        <v>851</v>
      </c>
      <c r="G319" s="134" t="s">
        <v>135</v>
      </c>
      <c r="H319" s="135">
        <v>18</v>
      </c>
      <c r="I319" s="151">
        <f>ROUND(0,2)</f>
        <v>0</v>
      </c>
      <c r="J319" s="152"/>
      <c r="K319" s="151">
        <f t="shared" si="147"/>
        <v>0</v>
      </c>
      <c r="L319" s="151"/>
      <c r="M319" s="151">
        <f t="shared" si="148"/>
        <v>0</v>
      </c>
      <c r="N319" s="133" t="s">
        <v>136</v>
      </c>
      <c r="O319" s="136"/>
      <c r="P319" s="137" t="s">
        <v>1</v>
      </c>
      <c r="Q319" s="125" t="s">
        <v>38</v>
      </c>
      <c r="R319" s="126">
        <f>I319+J319</f>
        <v>0</v>
      </c>
      <c r="S319" s="126">
        <f>ROUND(I319*H319,3)</f>
        <v>0</v>
      </c>
      <c r="T319" s="126">
        <f>ROUND(J319*H319,3)</f>
        <v>0</v>
      </c>
      <c r="U319" s="127">
        <v>0</v>
      </c>
      <c r="V319" s="127">
        <f>U319*H319</f>
        <v>0</v>
      </c>
      <c r="W319" s="127">
        <v>5.0000000000000002E-5</v>
      </c>
      <c r="X319" s="127">
        <f>W319*H319</f>
        <v>9.0000000000000008E-4</v>
      </c>
      <c r="Y319" s="127">
        <v>0</v>
      </c>
      <c r="Z319" s="128">
        <f>Y319*H319</f>
        <v>0</v>
      </c>
      <c r="AT319" s="129" t="s">
        <v>199</v>
      </c>
      <c r="AV319" s="129" t="s">
        <v>196</v>
      </c>
      <c r="AW319" s="129" t="s">
        <v>138</v>
      </c>
      <c r="BA319" s="13" t="s">
        <v>129</v>
      </c>
      <c r="BG319" s="130">
        <f>IF(Q319="základná",M319,0)</f>
        <v>0</v>
      </c>
      <c r="BH319" s="130">
        <f>IF(Q319="znížená",M319,0)</f>
        <v>0</v>
      </c>
      <c r="BI319" s="130">
        <f>IF(Q319="zákl. prenesená",M319,0)</f>
        <v>0</v>
      </c>
      <c r="BJ319" s="130">
        <f>IF(Q319="zníž. prenesená",M319,0)</f>
        <v>0</v>
      </c>
      <c r="BK319" s="130">
        <f>IF(Q319="nulová",M319,0)</f>
        <v>0</v>
      </c>
      <c r="BL319" s="13" t="s">
        <v>138</v>
      </c>
      <c r="BM319" s="130">
        <f>ROUND(R319*H319,2)</f>
        <v>0</v>
      </c>
      <c r="BN319" s="13" t="s">
        <v>189</v>
      </c>
      <c r="BO319" s="129" t="s">
        <v>852</v>
      </c>
    </row>
    <row r="320" spans="2:67" s="1" customFormat="1" ht="24" customHeight="1">
      <c r="B320" s="118"/>
      <c r="C320" s="119" t="s">
        <v>853</v>
      </c>
      <c r="D320" s="119" t="s">
        <v>132</v>
      </c>
      <c r="E320" s="120" t="s">
        <v>854</v>
      </c>
      <c r="F320" s="121" t="s">
        <v>855</v>
      </c>
      <c r="G320" s="122" t="s">
        <v>161</v>
      </c>
      <c r="H320" s="123">
        <v>2E-3</v>
      </c>
      <c r="I320" s="150">
        <f>ROUND(0,2)</f>
        <v>0</v>
      </c>
      <c r="J320" s="150">
        <f>ROUND(0,2)</f>
        <v>0</v>
      </c>
      <c r="K320" s="150">
        <f t="shared" si="147"/>
        <v>0</v>
      </c>
      <c r="L320" s="150">
        <f t="shared" ref="L320" si="149">ROUND(J320*H320,2)</f>
        <v>0</v>
      </c>
      <c r="M320" s="150">
        <f t="shared" si="148"/>
        <v>0</v>
      </c>
      <c r="N320" s="121" t="s">
        <v>856</v>
      </c>
      <c r="O320" s="24"/>
      <c r="P320" s="124" t="s">
        <v>1</v>
      </c>
      <c r="Q320" s="125" t="s">
        <v>38</v>
      </c>
      <c r="R320" s="126">
        <f>I320+J320</f>
        <v>0</v>
      </c>
      <c r="S320" s="126">
        <f>ROUND(I320*H320,3)</f>
        <v>0</v>
      </c>
      <c r="T320" s="126">
        <f>ROUND(J320*H320,3)</f>
        <v>0</v>
      </c>
      <c r="U320" s="127">
        <v>3.3029999999999999</v>
      </c>
      <c r="V320" s="127">
        <f>U320*H320</f>
        <v>6.6059999999999999E-3</v>
      </c>
      <c r="W320" s="127">
        <v>2E-3</v>
      </c>
      <c r="X320" s="127">
        <f>W320*H320</f>
        <v>3.9999999999999998E-6</v>
      </c>
      <c r="Y320" s="127">
        <v>0</v>
      </c>
      <c r="Z320" s="128">
        <f>Y320*H320</f>
        <v>0</v>
      </c>
      <c r="AT320" s="129" t="s">
        <v>189</v>
      </c>
      <c r="AV320" s="129" t="s">
        <v>132</v>
      </c>
      <c r="AW320" s="129" t="s">
        <v>138</v>
      </c>
      <c r="BA320" s="13" t="s">
        <v>129</v>
      </c>
      <c r="BG320" s="130">
        <f>IF(Q320="základná",M320,0)</f>
        <v>0</v>
      </c>
      <c r="BH320" s="130">
        <f>IF(Q320="znížená",M320,0)</f>
        <v>0</v>
      </c>
      <c r="BI320" s="130">
        <f>IF(Q320="zákl. prenesená",M320,0)</f>
        <v>0</v>
      </c>
      <c r="BJ320" s="130">
        <f>IF(Q320="zníž. prenesená",M320,0)</f>
        <v>0</v>
      </c>
      <c r="BK320" s="130">
        <f>IF(Q320="nulová",M320,0)</f>
        <v>0</v>
      </c>
      <c r="BL320" s="13" t="s">
        <v>138</v>
      </c>
      <c r="BM320" s="130">
        <f>ROUND(R320*H320,2)</f>
        <v>0</v>
      </c>
      <c r="BN320" s="13" t="s">
        <v>189</v>
      </c>
      <c r="BO320" s="129" t="s">
        <v>857</v>
      </c>
    </row>
    <row r="321" spans="2:67" s="11" customFormat="1" ht="22.9" customHeight="1">
      <c r="B321" s="108"/>
      <c r="D321" s="109" t="s">
        <v>73</v>
      </c>
      <c r="E321" s="117" t="s">
        <v>858</v>
      </c>
      <c r="F321" s="117" t="s">
        <v>859</v>
      </c>
      <c r="K321" s="149">
        <f t="shared" ref="K321:L321" si="150">ROUND(SUM(K322),2)</f>
        <v>0</v>
      </c>
      <c r="L321" s="149">
        <f t="shared" si="150"/>
        <v>0</v>
      </c>
      <c r="M321" s="149">
        <f>ROUND(SUM(M322),2)</f>
        <v>0</v>
      </c>
      <c r="O321" s="108"/>
      <c r="P321" s="111"/>
      <c r="Q321" s="112"/>
      <c r="R321" s="112"/>
      <c r="S321" s="113">
        <f>S322</f>
        <v>0</v>
      </c>
      <c r="T321" s="113">
        <f>T322</f>
        <v>0</v>
      </c>
      <c r="U321" s="112"/>
      <c r="V321" s="114">
        <f>V322</f>
        <v>0.24228</v>
      </c>
      <c r="W321" s="112"/>
      <c r="X321" s="114">
        <f>X322</f>
        <v>1.2000000000000001E-3</v>
      </c>
      <c r="Y321" s="112"/>
      <c r="Z321" s="115">
        <f>Z322</f>
        <v>0</v>
      </c>
      <c r="AT321" s="109" t="s">
        <v>138</v>
      </c>
      <c r="AV321" s="116" t="s">
        <v>73</v>
      </c>
      <c r="AW321" s="116" t="s">
        <v>79</v>
      </c>
      <c r="BA321" s="109" t="s">
        <v>129</v>
      </c>
      <c r="BM321" s="154">
        <f>ROUND(BM322,2)</f>
        <v>0</v>
      </c>
    </row>
    <row r="322" spans="2:67" s="1" customFormat="1" ht="24" customHeight="1">
      <c r="B322" s="118"/>
      <c r="C322" s="119" t="s">
        <v>860</v>
      </c>
      <c r="D322" s="119" t="s">
        <v>132</v>
      </c>
      <c r="E322" s="120" t="s">
        <v>861</v>
      </c>
      <c r="F322" s="121" t="s">
        <v>862</v>
      </c>
      <c r="G322" s="122" t="s">
        <v>188</v>
      </c>
      <c r="H322" s="123">
        <v>3</v>
      </c>
      <c r="I322" s="150">
        <f>ROUND(0,2)</f>
        <v>0</v>
      </c>
      <c r="J322" s="150">
        <f>ROUND(0,2)</f>
        <v>0</v>
      </c>
      <c r="K322" s="150">
        <f>ROUND(I322*H322,2)</f>
        <v>0</v>
      </c>
      <c r="L322" s="150">
        <f>ROUND(J322*H322,2)</f>
        <v>0</v>
      </c>
      <c r="M322" s="150">
        <f>ROUND(K322+L322,2)</f>
        <v>0</v>
      </c>
      <c r="N322" s="121" t="s">
        <v>136</v>
      </c>
      <c r="O322" s="24"/>
      <c r="P322" s="124" t="s">
        <v>1</v>
      </c>
      <c r="Q322" s="125" t="s">
        <v>38</v>
      </c>
      <c r="R322" s="126">
        <f>I322+J322</f>
        <v>0</v>
      </c>
      <c r="S322" s="126">
        <f>ROUND(I322*H322,3)</f>
        <v>0</v>
      </c>
      <c r="T322" s="126">
        <f>ROUND(J322*H322,3)</f>
        <v>0</v>
      </c>
      <c r="U322" s="127">
        <v>8.0759999999999998E-2</v>
      </c>
      <c r="V322" s="127">
        <f>U322*H322</f>
        <v>0.24228</v>
      </c>
      <c r="W322" s="127">
        <v>4.0000000000000002E-4</v>
      </c>
      <c r="X322" s="127">
        <f>W322*H322</f>
        <v>1.2000000000000001E-3</v>
      </c>
      <c r="Y322" s="127">
        <v>0</v>
      </c>
      <c r="Z322" s="128">
        <f>Y322*H322</f>
        <v>0</v>
      </c>
      <c r="AT322" s="129" t="s">
        <v>189</v>
      </c>
      <c r="AV322" s="129" t="s">
        <v>132</v>
      </c>
      <c r="AW322" s="129" t="s">
        <v>138</v>
      </c>
      <c r="BA322" s="13" t="s">
        <v>129</v>
      </c>
      <c r="BG322" s="130">
        <f>IF(Q322="základná",M322,0)</f>
        <v>0</v>
      </c>
      <c r="BH322" s="130">
        <f>IF(Q322="znížená",M322,0)</f>
        <v>0</v>
      </c>
      <c r="BI322" s="130">
        <f>IF(Q322="zákl. prenesená",M322,0)</f>
        <v>0</v>
      </c>
      <c r="BJ322" s="130">
        <f>IF(Q322="zníž. prenesená",M322,0)</f>
        <v>0</v>
      </c>
      <c r="BK322" s="130">
        <f>IF(Q322="nulová",M322,0)</f>
        <v>0</v>
      </c>
      <c r="BL322" s="13" t="s">
        <v>138</v>
      </c>
      <c r="BM322" s="130">
        <f>ROUND(R322*H322,2)</f>
        <v>0</v>
      </c>
      <c r="BN322" s="13" t="s">
        <v>189</v>
      </c>
      <c r="BO322" s="129" t="s">
        <v>863</v>
      </c>
    </row>
    <row r="323" spans="2:67" s="11" customFormat="1" ht="25.9" customHeight="1">
      <c r="B323" s="108"/>
      <c r="D323" s="109" t="s">
        <v>73</v>
      </c>
      <c r="E323" s="110" t="s">
        <v>196</v>
      </c>
      <c r="F323" s="110" t="s">
        <v>864</v>
      </c>
      <c r="K323" s="147">
        <f t="shared" ref="K323:L323" si="151">ROUND(SUM(K324+K327+K331),2)</f>
        <v>0</v>
      </c>
      <c r="L323" s="147">
        <f t="shared" si="151"/>
        <v>0</v>
      </c>
      <c r="M323" s="147">
        <f>ROUND(SUM(M324+M327+M331),2)</f>
        <v>0</v>
      </c>
      <c r="O323" s="108"/>
      <c r="P323" s="111"/>
      <c r="Q323" s="112"/>
      <c r="R323" s="112"/>
      <c r="S323" s="113">
        <f>S324+S327+S331</f>
        <v>0</v>
      </c>
      <c r="T323" s="113">
        <f>T324+T327+T331</f>
        <v>0</v>
      </c>
      <c r="U323" s="112"/>
      <c r="V323" s="114">
        <f>V324+V327+V331</f>
        <v>41.685000000000002</v>
      </c>
      <c r="W323" s="112"/>
      <c r="X323" s="114">
        <f>X324+X327+X331</f>
        <v>1.48E-3</v>
      </c>
      <c r="Y323" s="112"/>
      <c r="Z323" s="115">
        <f>Z324+Z327+Z331</f>
        <v>0</v>
      </c>
      <c r="AT323" s="109" t="s">
        <v>130</v>
      </c>
      <c r="AV323" s="116" t="s">
        <v>73</v>
      </c>
      <c r="AW323" s="116" t="s">
        <v>74</v>
      </c>
      <c r="BA323" s="109" t="s">
        <v>129</v>
      </c>
      <c r="BM323" s="154">
        <f>ROUND(BM324+BM327+BM331,2)</f>
        <v>6</v>
      </c>
    </row>
    <row r="324" spans="2:67" s="11" customFormat="1" ht="22.9" customHeight="1">
      <c r="B324" s="108"/>
      <c r="D324" s="109" t="s">
        <v>73</v>
      </c>
      <c r="E324" s="117" t="s">
        <v>865</v>
      </c>
      <c r="F324" s="117" t="s">
        <v>866</v>
      </c>
      <c r="K324" s="149">
        <f t="shared" ref="K324:L324" si="152">ROUND(SUM(K325:K326),2)</f>
        <v>0</v>
      </c>
      <c r="L324" s="149">
        <f t="shared" si="152"/>
        <v>0</v>
      </c>
      <c r="M324" s="149">
        <f>ROUND(SUM(M325:M326),2)</f>
        <v>0</v>
      </c>
      <c r="O324" s="108"/>
      <c r="P324" s="111"/>
      <c r="Q324" s="112"/>
      <c r="R324" s="112"/>
      <c r="S324" s="113">
        <f>SUM(S325:S326)</f>
        <v>0</v>
      </c>
      <c r="T324" s="113">
        <f>SUM(T325:T326)</f>
        <v>0</v>
      </c>
      <c r="U324" s="112"/>
      <c r="V324" s="114">
        <f>SUM(V325:V326)</f>
        <v>18.224</v>
      </c>
      <c r="W324" s="112"/>
      <c r="X324" s="114">
        <f>SUM(X325:X326)</f>
        <v>0</v>
      </c>
      <c r="Y324" s="112"/>
      <c r="Z324" s="115">
        <f>SUM(Z325:Z326)</f>
        <v>0</v>
      </c>
      <c r="AT324" s="109" t="s">
        <v>130</v>
      </c>
      <c r="AV324" s="116" t="s">
        <v>73</v>
      </c>
      <c r="AW324" s="116" t="s">
        <v>79</v>
      </c>
      <c r="BA324" s="109" t="s">
        <v>129</v>
      </c>
      <c r="BM324" s="154">
        <f>SUM(BM325:BM326,2)</f>
        <v>2</v>
      </c>
    </row>
    <row r="325" spans="2:67" s="1" customFormat="1" ht="16.5" customHeight="1">
      <c r="B325" s="118"/>
      <c r="C325" s="119" t="s">
        <v>867</v>
      </c>
      <c r="D325" s="119" t="s">
        <v>132</v>
      </c>
      <c r="E325" s="120" t="s">
        <v>868</v>
      </c>
      <c r="F325" s="121" t="s">
        <v>869</v>
      </c>
      <c r="G325" s="122" t="s">
        <v>870</v>
      </c>
      <c r="H325" s="123">
        <v>2</v>
      </c>
      <c r="I325" s="150">
        <f>ROUND(0,2)</f>
        <v>0</v>
      </c>
      <c r="J325" s="150">
        <f>ROUND(0,2)</f>
        <v>0</v>
      </c>
      <c r="K325" s="150">
        <f>ROUND(I325*H325,2)</f>
        <v>0</v>
      </c>
      <c r="L325" s="150">
        <f>ROUND(J325*H325,2)</f>
        <v>0</v>
      </c>
      <c r="M325" s="150">
        <f>ROUND(K325+L325,2)</f>
        <v>0</v>
      </c>
      <c r="N325" s="121" t="s">
        <v>856</v>
      </c>
      <c r="O325" s="24"/>
      <c r="P325" s="124" t="s">
        <v>1</v>
      </c>
      <c r="Q325" s="125" t="s">
        <v>38</v>
      </c>
      <c r="R325" s="126">
        <f>I325+J325</f>
        <v>0</v>
      </c>
      <c r="S325" s="126">
        <f>ROUND(I325*H325,3)</f>
        <v>0</v>
      </c>
      <c r="T325" s="126">
        <f>ROUND(J325*H325,3)</f>
        <v>0</v>
      </c>
      <c r="U325" s="127">
        <v>5.6379999999999999</v>
      </c>
      <c r="V325" s="127">
        <f>U325*H325</f>
        <v>11.276</v>
      </c>
      <c r="W325" s="127">
        <v>0</v>
      </c>
      <c r="X325" s="127">
        <f>W325*H325</f>
        <v>0</v>
      </c>
      <c r="Y325" s="127">
        <v>0</v>
      </c>
      <c r="Z325" s="128">
        <f>Y325*H325</f>
        <v>0</v>
      </c>
      <c r="AT325" s="129" t="s">
        <v>405</v>
      </c>
      <c r="AV325" s="129" t="s">
        <v>132</v>
      </c>
      <c r="AW325" s="129" t="s">
        <v>138</v>
      </c>
      <c r="BA325" s="13" t="s">
        <v>129</v>
      </c>
      <c r="BG325" s="130">
        <f>IF(Q325="základná",M325,0)</f>
        <v>0</v>
      </c>
      <c r="BH325" s="130">
        <f>IF(Q325="znížená",M325,0)</f>
        <v>0</v>
      </c>
      <c r="BI325" s="130">
        <f>IF(Q325="zákl. prenesená",M325,0)</f>
        <v>0</v>
      </c>
      <c r="BJ325" s="130">
        <f>IF(Q325="zníž. prenesená",M325,0)</f>
        <v>0</v>
      </c>
      <c r="BK325" s="130">
        <f>IF(Q325="nulová",M325,0)</f>
        <v>0</v>
      </c>
      <c r="BL325" s="13" t="s">
        <v>138</v>
      </c>
      <c r="BM325" s="130">
        <f>ROUND(R325*H325,2)</f>
        <v>0</v>
      </c>
      <c r="BN325" s="13" t="s">
        <v>405</v>
      </c>
      <c r="BO325" s="129" t="s">
        <v>871</v>
      </c>
    </row>
    <row r="326" spans="2:67" s="1" customFormat="1" ht="24" customHeight="1">
      <c r="B326" s="118"/>
      <c r="C326" s="119" t="s">
        <v>872</v>
      </c>
      <c r="D326" s="119" t="s">
        <v>132</v>
      </c>
      <c r="E326" s="120" t="s">
        <v>873</v>
      </c>
      <c r="F326" s="121" t="s">
        <v>874</v>
      </c>
      <c r="G326" s="122" t="s">
        <v>157</v>
      </c>
      <c r="H326" s="123">
        <v>386</v>
      </c>
      <c r="I326" s="150">
        <f>ROUND(0,2)</f>
        <v>0</v>
      </c>
      <c r="J326" s="150">
        <f>ROUND(0,2)</f>
        <v>0</v>
      </c>
      <c r="K326" s="150">
        <f>ROUND(I326*H326,2)</f>
        <v>0</v>
      </c>
      <c r="L326" s="150">
        <f>ROUND(J326*H326,2)</f>
        <v>0</v>
      </c>
      <c r="M326" s="150">
        <f>ROUND(K326+L326,2)</f>
        <v>0</v>
      </c>
      <c r="N326" s="121" t="s">
        <v>1</v>
      </c>
      <c r="O326" s="24"/>
      <c r="P326" s="124" t="s">
        <v>1</v>
      </c>
      <c r="Q326" s="125" t="s">
        <v>38</v>
      </c>
      <c r="R326" s="126">
        <f>I326+J326</f>
        <v>0</v>
      </c>
      <c r="S326" s="126">
        <f>ROUND(I326*H326,3)</f>
        <v>0</v>
      </c>
      <c r="T326" s="126">
        <f>ROUND(J326*H326,3)</f>
        <v>0</v>
      </c>
      <c r="U326" s="127">
        <v>1.7999999999999999E-2</v>
      </c>
      <c r="V326" s="127">
        <f>U326*H326</f>
        <v>6.9479999999999995</v>
      </c>
      <c r="W326" s="127">
        <v>0</v>
      </c>
      <c r="X326" s="127">
        <f>W326*H326</f>
        <v>0</v>
      </c>
      <c r="Y326" s="127">
        <v>0</v>
      </c>
      <c r="Z326" s="128">
        <f>Y326*H326</f>
        <v>0</v>
      </c>
      <c r="AT326" s="129" t="s">
        <v>405</v>
      </c>
      <c r="AV326" s="129" t="s">
        <v>132</v>
      </c>
      <c r="AW326" s="129" t="s">
        <v>138</v>
      </c>
      <c r="BA326" s="13" t="s">
        <v>129</v>
      </c>
      <c r="BG326" s="130">
        <f>IF(Q326="základná",M326,0)</f>
        <v>0</v>
      </c>
      <c r="BH326" s="130">
        <f>IF(Q326="znížená",M326,0)</f>
        <v>0</v>
      </c>
      <c r="BI326" s="130">
        <f>IF(Q326="zákl. prenesená",M326,0)</f>
        <v>0</v>
      </c>
      <c r="BJ326" s="130">
        <f>IF(Q326="zníž. prenesená",M326,0)</f>
        <v>0</v>
      </c>
      <c r="BK326" s="130">
        <f>IF(Q326="nulová",M326,0)</f>
        <v>0</v>
      </c>
      <c r="BL326" s="13" t="s">
        <v>138</v>
      </c>
      <c r="BM326" s="130">
        <f>ROUND(R326*H326,2)</f>
        <v>0</v>
      </c>
      <c r="BN326" s="13" t="s">
        <v>405</v>
      </c>
      <c r="BO326" s="129" t="s">
        <v>875</v>
      </c>
    </row>
    <row r="327" spans="2:67" s="11" customFormat="1" ht="22.9" customHeight="1">
      <c r="B327" s="108"/>
      <c r="D327" s="109" t="s">
        <v>73</v>
      </c>
      <c r="E327" s="117" t="s">
        <v>876</v>
      </c>
      <c r="F327" s="117" t="s">
        <v>877</v>
      </c>
      <c r="K327" s="149">
        <f t="shared" ref="K327:L327" si="153">ROUND(SUM(K328:K330),2)</f>
        <v>0</v>
      </c>
      <c r="L327" s="149">
        <f t="shared" si="153"/>
        <v>0</v>
      </c>
      <c r="M327" s="149">
        <f>ROUND(SUM(M328:M330),2)</f>
        <v>0</v>
      </c>
      <c r="O327" s="108"/>
      <c r="P327" s="111"/>
      <c r="Q327" s="112"/>
      <c r="R327" s="112"/>
      <c r="S327" s="113">
        <f>SUM(S328:S330)</f>
        <v>0</v>
      </c>
      <c r="T327" s="113">
        <f>SUM(T328:T330)</f>
        <v>0</v>
      </c>
      <c r="U327" s="112"/>
      <c r="V327" s="114">
        <f>SUM(V328:V330)</f>
        <v>3.4</v>
      </c>
      <c r="W327" s="112"/>
      <c r="X327" s="114">
        <f>SUM(X328:X330)</f>
        <v>1.48E-3</v>
      </c>
      <c r="Y327" s="112"/>
      <c r="Z327" s="115">
        <f>SUM(Z328:Z330)</f>
        <v>0</v>
      </c>
      <c r="AT327" s="109" t="s">
        <v>130</v>
      </c>
      <c r="AV327" s="116" t="s">
        <v>73</v>
      </c>
      <c r="AW327" s="116" t="s">
        <v>79</v>
      </c>
      <c r="BA327" s="109" t="s">
        <v>129</v>
      </c>
      <c r="BM327" s="154">
        <f>SUM(BM328:BM330,2)</f>
        <v>2</v>
      </c>
    </row>
    <row r="328" spans="2:67" s="1" customFormat="1" ht="16.5" customHeight="1">
      <c r="B328" s="118"/>
      <c r="C328" s="119" t="s">
        <v>878</v>
      </c>
      <c r="D328" s="119" t="s">
        <v>132</v>
      </c>
      <c r="E328" s="120" t="s">
        <v>879</v>
      </c>
      <c r="F328" s="121" t="s">
        <v>880</v>
      </c>
      <c r="G328" s="122" t="s">
        <v>135</v>
      </c>
      <c r="H328" s="123">
        <v>4</v>
      </c>
      <c r="I328" s="150">
        <f>ROUND(0,2)</f>
        <v>0</v>
      </c>
      <c r="J328" s="150">
        <f>ROUND(0,2)</f>
        <v>0</v>
      </c>
      <c r="K328" s="150">
        <f>ROUND(I328*H328,2)</f>
        <v>0</v>
      </c>
      <c r="L328" s="150">
        <f>ROUND(J328*H328,2)</f>
        <v>0</v>
      </c>
      <c r="M328" s="150">
        <f>ROUND(K328+L328,2)</f>
        <v>0</v>
      </c>
      <c r="N328" s="121" t="s">
        <v>136</v>
      </c>
      <c r="O328" s="24"/>
      <c r="P328" s="124" t="s">
        <v>1</v>
      </c>
      <c r="Q328" s="125" t="s">
        <v>38</v>
      </c>
      <c r="R328" s="126">
        <f>I328+J328</f>
        <v>0</v>
      </c>
      <c r="S328" s="126">
        <f>ROUND(I328*H328,3)</f>
        <v>0</v>
      </c>
      <c r="T328" s="126">
        <f>ROUND(J328*H328,3)</f>
        <v>0</v>
      </c>
      <c r="U328" s="127">
        <v>0.25</v>
      </c>
      <c r="V328" s="127">
        <f>U328*H328</f>
        <v>1</v>
      </c>
      <c r="W328" s="127">
        <v>0</v>
      </c>
      <c r="X328" s="127">
        <f>W328*H328</f>
        <v>0</v>
      </c>
      <c r="Y328" s="127">
        <v>0</v>
      </c>
      <c r="Z328" s="128">
        <f>Y328*H328</f>
        <v>0</v>
      </c>
      <c r="AT328" s="129" t="s">
        <v>405</v>
      </c>
      <c r="AV328" s="129" t="s">
        <v>132</v>
      </c>
      <c r="AW328" s="129" t="s">
        <v>138</v>
      </c>
      <c r="BA328" s="13" t="s">
        <v>129</v>
      </c>
      <c r="BG328" s="130">
        <f>IF(Q328="základná",M328,0)</f>
        <v>0</v>
      </c>
      <c r="BH328" s="130">
        <f>IF(Q328="znížená",M328,0)</f>
        <v>0</v>
      </c>
      <c r="BI328" s="130">
        <f>IF(Q328="zákl. prenesená",M328,0)</f>
        <v>0</v>
      </c>
      <c r="BJ328" s="130">
        <f>IF(Q328="zníž. prenesená",M328,0)</f>
        <v>0</v>
      </c>
      <c r="BK328" s="130">
        <f>IF(Q328="nulová",M328,0)</f>
        <v>0</v>
      </c>
      <c r="BL328" s="13" t="s">
        <v>138</v>
      </c>
      <c r="BM328" s="130">
        <f>ROUND(R328*H328,2)</f>
        <v>0</v>
      </c>
      <c r="BN328" s="13" t="s">
        <v>405</v>
      </c>
      <c r="BO328" s="129" t="s">
        <v>881</v>
      </c>
    </row>
    <row r="329" spans="2:67" s="1" customFormat="1" ht="36" customHeight="1">
      <c r="B329" s="118"/>
      <c r="C329" s="131" t="s">
        <v>882</v>
      </c>
      <c r="D329" s="131" t="s">
        <v>196</v>
      </c>
      <c r="E329" s="132" t="s">
        <v>883</v>
      </c>
      <c r="F329" s="133" t="s">
        <v>884</v>
      </c>
      <c r="G329" s="134" t="s">
        <v>135</v>
      </c>
      <c r="H329" s="135">
        <v>4</v>
      </c>
      <c r="I329" s="151">
        <f>ROUND(0,2)</f>
        <v>0</v>
      </c>
      <c r="J329" s="152"/>
      <c r="K329" s="151">
        <f t="shared" ref="K329:K330" si="154">ROUND(I329*H329,2)</f>
        <v>0</v>
      </c>
      <c r="L329" s="151"/>
      <c r="M329" s="151">
        <f t="shared" ref="M329:M330" si="155">ROUND(K329+L329,2)</f>
        <v>0</v>
      </c>
      <c r="N329" s="133" t="s">
        <v>136</v>
      </c>
      <c r="O329" s="136"/>
      <c r="P329" s="137" t="s">
        <v>1</v>
      </c>
      <c r="Q329" s="125" t="s">
        <v>38</v>
      </c>
      <c r="R329" s="126">
        <f>I329+J329</f>
        <v>0</v>
      </c>
      <c r="S329" s="126">
        <f>ROUND(I329*H329,3)</f>
        <v>0</v>
      </c>
      <c r="T329" s="126">
        <f>ROUND(J329*H329,3)</f>
        <v>0</v>
      </c>
      <c r="U329" s="127">
        <v>0</v>
      </c>
      <c r="V329" s="127">
        <f>U329*H329</f>
        <v>0</v>
      </c>
      <c r="W329" s="127">
        <v>3.6999999999999999E-4</v>
      </c>
      <c r="X329" s="127">
        <f>W329*H329</f>
        <v>1.48E-3</v>
      </c>
      <c r="Y329" s="127">
        <v>0</v>
      </c>
      <c r="Z329" s="128">
        <f>Y329*H329</f>
        <v>0</v>
      </c>
      <c r="AT329" s="129" t="s">
        <v>408</v>
      </c>
      <c r="AV329" s="129" t="s">
        <v>196</v>
      </c>
      <c r="AW329" s="129" t="s">
        <v>138</v>
      </c>
      <c r="BA329" s="13" t="s">
        <v>129</v>
      </c>
      <c r="BG329" s="130">
        <f>IF(Q329="základná",M329,0)</f>
        <v>0</v>
      </c>
      <c r="BH329" s="130">
        <f>IF(Q329="znížená",M329,0)</f>
        <v>0</v>
      </c>
      <c r="BI329" s="130">
        <f>IF(Q329="zákl. prenesená",M329,0)</f>
        <v>0</v>
      </c>
      <c r="BJ329" s="130">
        <f>IF(Q329="zníž. prenesená",M329,0)</f>
        <v>0</v>
      </c>
      <c r="BK329" s="130">
        <f>IF(Q329="nulová",M329,0)</f>
        <v>0</v>
      </c>
      <c r="BL329" s="13" t="s">
        <v>138</v>
      </c>
      <c r="BM329" s="130">
        <f>ROUND(R329*H329,2)</f>
        <v>0</v>
      </c>
      <c r="BN329" s="13" t="s">
        <v>408</v>
      </c>
      <c r="BO329" s="129" t="s">
        <v>885</v>
      </c>
    </row>
    <row r="330" spans="2:67" s="1" customFormat="1" ht="16.5" customHeight="1">
      <c r="B330" s="118"/>
      <c r="C330" s="119" t="s">
        <v>886</v>
      </c>
      <c r="D330" s="119" t="s">
        <v>132</v>
      </c>
      <c r="E330" s="120" t="s">
        <v>887</v>
      </c>
      <c r="F330" s="121" t="s">
        <v>888</v>
      </c>
      <c r="G330" s="122" t="s">
        <v>135</v>
      </c>
      <c r="H330" s="123">
        <v>4</v>
      </c>
      <c r="I330" s="150">
        <f>ROUND(0,2)</f>
        <v>0</v>
      </c>
      <c r="J330" s="150">
        <f>ROUND(0,2)</f>
        <v>0</v>
      </c>
      <c r="K330" s="150">
        <f t="shared" si="154"/>
        <v>0</v>
      </c>
      <c r="L330" s="150">
        <f t="shared" ref="L330" si="156">ROUND(J330*H330,2)</f>
        <v>0</v>
      </c>
      <c r="M330" s="150">
        <f t="shared" si="155"/>
        <v>0</v>
      </c>
      <c r="N330" s="121" t="s">
        <v>170</v>
      </c>
      <c r="O330" s="24"/>
      <c r="P330" s="124" t="s">
        <v>1</v>
      </c>
      <c r="Q330" s="125" t="s">
        <v>38</v>
      </c>
      <c r="R330" s="126">
        <f>I330+J330</f>
        <v>0</v>
      </c>
      <c r="S330" s="126">
        <f>ROUND(I330*H330,3)</f>
        <v>0</v>
      </c>
      <c r="T330" s="126">
        <f>ROUND(J330*H330,3)</f>
        <v>0</v>
      </c>
      <c r="U330" s="127">
        <v>0.6</v>
      </c>
      <c r="V330" s="127">
        <f>U330*H330</f>
        <v>2.4</v>
      </c>
      <c r="W330" s="127">
        <v>0</v>
      </c>
      <c r="X330" s="127">
        <f>W330*H330</f>
        <v>0</v>
      </c>
      <c r="Y330" s="127">
        <v>0</v>
      </c>
      <c r="Z330" s="128">
        <f>Y330*H330</f>
        <v>0</v>
      </c>
      <c r="AT330" s="129" t="s">
        <v>405</v>
      </c>
      <c r="AV330" s="129" t="s">
        <v>132</v>
      </c>
      <c r="AW330" s="129" t="s">
        <v>138</v>
      </c>
      <c r="BA330" s="13" t="s">
        <v>129</v>
      </c>
      <c r="BG330" s="130">
        <f>IF(Q330="základná",M330,0)</f>
        <v>0</v>
      </c>
      <c r="BH330" s="130">
        <f>IF(Q330="znížená",M330,0)</f>
        <v>0</v>
      </c>
      <c r="BI330" s="130">
        <f>IF(Q330="zákl. prenesená",M330,0)</f>
        <v>0</v>
      </c>
      <c r="BJ330" s="130">
        <f>IF(Q330="zníž. prenesená",M330,0)</f>
        <v>0</v>
      </c>
      <c r="BK330" s="130">
        <f>IF(Q330="nulová",M330,0)</f>
        <v>0</v>
      </c>
      <c r="BL330" s="13" t="s">
        <v>138</v>
      </c>
      <c r="BM330" s="130">
        <f>ROUND(R330*H330,2)</f>
        <v>0</v>
      </c>
      <c r="BN330" s="13" t="s">
        <v>405</v>
      </c>
      <c r="BO330" s="129" t="s">
        <v>889</v>
      </c>
    </row>
    <row r="331" spans="2:67" s="11" customFormat="1" ht="22.9" customHeight="1">
      <c r="B331" s="108"/>
      <c r="D331" s="109" t="s">
        <v>73</v>
      </c>
      <c r="E331" s="117" t="s">
        <v>890</v>
      </c>
      <c r="F331" s="117" t="s">
        <v>891</v>
      </c>
      <c r="I331" s="150"/>
      <c r="K331" s="149">
        <f>ROUND(SUM(K332:K333),2)</f>
        <v>0</v>
      </c>
      <c r="L331" s="149">
        <f>ROUND(SUM(L332:L333),2)</f>
        <v>0</v>
      </c>
      <c r="M331" s="149">
        <f>ROUND(SUM(M332:M333),2)</f>
        <v>0</v>
      </c>
      <c r="O331" s="108"/>
      <c r="P331" s="111"/>
      <c r="Q331" s="112"/>
      <c r="R331" s="112"/>
      <c r="S331" s="113">
        <f>SUM(S332:S333)</f>
        <v>0</v>
      </c>
      <c r="T331" s="113">
        <f>SUM(T332:T333)</f>
        <v>0</v>
      </c>
      <c r="U331" s="112"/>
      <c r="V331" s="114">
        <f>SUM(V332:V333)</f>
        <v>20.061</v>
      </c>
      <c r="W331" s="112"/>
      <c r="X331" s="114">
        <f>SUM(X332:X333)</f>
        <v>0</v>
      </c>
      <c r="Y331" s="112"/>
      <c r="Z331" s="115">
        <f>SUM(Z332:Z333)</f>
        <v>0</v>
      </c>
      <c r="AT331" s="109" t="s">
        <v>130</v>
      </c>
      <c r="AV331" s="116" t="s">
        <v>73</v>
      </c>
      <c r="AW331" s="116" t="s">
        <v>79</v>
      </c>
      <c r="BA331" s="109" t="s">
        <v>129</v>
      </c>
      <c r="BM331" s="154">
        <f>SUM(BM332:BM333,2)</f>
        <v>2</v>
      </c>
    </row>
    <row r="332" spans="2:67" s="1" customFormat="1" ht="24" customHeight="1">
      <c r="B332" s="118"/>
      <c r="C332" s="119" t="s">
        <v>892</v>
      </c>
      <c r="D332" s="119" t="s">
        <v>132</v>
      </c>
      <c r="E332" s="120" t="s">
        <v>893</v>
      </c>
      <c r="F332" s="121" t="s">
        <v>894</v>
      </c>
      <c r="G332" s="122" t="s">
        <v>135</v>
      </c>
      <c r="H332" s="123">
        <v>3</v>
      </c>
      <c r="I332" s="150">
        <f t="shared" ref="I332:J341" si="157">ROUND(0,2)</f>
        <v>0</v>
      </c>
      <c r="J332" s="150">
        <f>ROUND(0,2)</f>
        <v>0</v>
      </c>
      <c r="K332" s="150">
        <f>ROUND(I332*H332,2)</f>
        <v>0</v>
      </c>
      <c r="L332" s="150">
        <f>ROUND(J332*H332,2)</f>
        <v>0</v>
      </c>
      <c r="M332" s="150">
        <f>ROUND(K332+L332,2)</f>
        <v>0</v>
      </c>
      <c r="N332" s="121" t="s">
        <v>1</v>
      </c>
      <c r="O332" s="24"/>
      <c r="P332" s="124" t="s">
        <v>1</v>
      </c>
      <c r="Q332" s="125" t="s">
        <v>38</v>
      </c>
      <c r="R332" s="126">
        <f>I332+J332</f>
        <v>0</v>
      </c>
      <c r="S332" s="126">
        <f>ROUND(I332*H332,3)</f>
        <v>0</v>
      </c>
      <c r="T332" s="126">
        <f>ROUND(J332*H332,3)</f>
        <v>0</v>
      </c>
      <c r="U332" s="127">
        <v>2.762</v>
      </c>
      <c r="V332" s="127">
        <f>U332*H332</f>
        <v>8.2859999999999996</v>
      </c>
      <c r="W332" s="127">
        <v>0</v>
      </c>
      <c r="X332" s="127">
        <f>W332*H332</f>
        <v>0</v>
      </c>
      <c r="Y332" s="127">
        <v>0</v>
      </c>
      <c r="Z332" s="128">
        <f>Y332*H332</f>
        <v>0</v>
      </c>
      <c r="AT332" s="129" t="s">
        <v>405</v>
      </c>
      <c r="AV332" s="129" t="s">
        <v>132</v>
      </c>
      <c r="AW332" s="129" t="s">
        <v>138</v>
      </c>
      <c r="BA332" s="13" t="s">
        <v>129</v>
      </c>
      <c r="BG332" s="130">
        <f>IF(Q332="základná",M332,0)</f>
        <v>0</v>
      </c>
      <c r="BH332" s="130">
        <f>IF(Q332="znížená",M332,0)</f>
        <v>0</v>
      </c>
      <c r="BI332" s="130">
        <f>IF(Q332="zákl. prenesená",M332,0)</f>
        <v>0</v>
      </c>
      <c r="BJ332" s="130">
        <f>IF(Q332="zníž. prenesená",M332,0)</f>
        <v>0</v>
      </c>
      <c r="BK332" s="130">
        <f>IF(Q332="nulová",M332,0)</f>
        <v>0</v>
      </c>
      <c r="BL332" s="13" t="s">
        <v>138</v>
      </c>
      <c r="BM332" s="130">
        <f>ROUND(R332*H332,2)</f>
        <v>0</v>
      </c>
      <c r="BN332" s="13" t="s">
        <v>405</v>
      </c>
      <c r="BO332" s="129" t="s">
        <v>895</v>
      </c>
    </row>
    <row r="333" spans="2:67" s="1" customFormat="1" ht="24" customHeight="1">
      <c r="B333" s="118"/>
      <c r="C333" s="119" t="s">
        <v>896</v>
      </c>
      <c r="D333" s="119" t="s">
        <v>132</v>
      </c>
      <c r="E333" s="120" t="s">
        <v>897</v>
      </c>
      <c r="F333" s="121" t="s">
        <v>898</v>
      </c>
      <c r="G333" s="122" t="s">
        <v>135</v>
      </c>
      <c r="H333" s="123">
        <v>3</v>
      </c>
      <c r="I333" s="150">
        <f t="shared" si="157"/>
        <v>0</v>
      </c>
      <c r="J333" s="150">
        <f>ROUND(0,2)</f>
        <v>0</v>
      </c>
      <c r="K333" s="150">
        <f>ROUND(I333*H333,2)</f>
        <v>0</v>
      </c>
      <c r="L333" s="150">
        <f>ROUND(J333*H333,2)</f>
        <v>0</v>
      </c>
      <c r="M333" s="150">
        <f>ROUND(K333+L333,2)</f>
        <v>0</v>
      </c>
      <c r="N333" s="121" t="s">
        <v>136</v>
      </c>
      <c r="O333" s="24"/>
      <c r="P333" s="124" t="s">
        <v>1</v>
      </c>
      <c r="Q333" s="125" t="s">
        <v>38</v>
      </c>
      <c r="R333" s="126">
        <f>I333+J333</f>
        <v>0</v>
      </c>
      <c r="S333" s="126">
        <f>ROUND(I333*H333,3)</f>
        <v>0</v>
      </c>
      <c r="T333" s="126">
        <f>ROUND(J333*H333,3)</f>
        <v>0</v>
      </c>
      <c r="U333" s="127">
        <v>3.9249999999999998</v>
      </c>
      <c r="V333" s="127">
        <f>U333*H333</f>
        <v>11.774999999999999</v>
      </c>
      <c r="W333" s="127">
        <v>0</v>
      </c>
      <c r="X333" s="127">
        <f>W333*H333</f>
        <v>0</v>
      </c>
      <c r="Y333" s="127">
        <v>0</v>
      </c>
      <c r="Z333" s="128">
        <f>Y333*H333</f>
        <v>0</v>
      </c>
      <c r="AT333" s="129" t="s">
        <v>405</v>
      </c>
      <c r="AV333" s="129" t="s">
        <v>132</v>
      </c>
      <c r="AW333" s="129" t="s">
        <v>138</v>
      </c>
      <c r="BA333" s="13" t="s">
        <v>129</v>
      </c>
      <c r="BG333" s="130">
        <f>IF(Q333="základná",M333,0)</f>
        <v>0</v>
      </c>
      <c r="BH333" s="130">
        <f>IF(Q333="znížená",M333,0)</f>
        <v>0</v>
      </c>
      <c r="BI333" s="130">
        <f>IF(Q333="zákl. prenesená",M333,0)</f>
        <v>0</v>
      </c>
      <c r="BJ333" s="130">
        <f>IF(Q333="zníž. prenesená",M333,0)</f>
        <v>0</v>
      </c>
      <c r="BK333" s="130">
        <f>IF(Q333="nulová",M333,0)</f>
        <v>0</v>
      </c>
      <c r="BL333" s="13" t="s">
        <v>138</v>
      </c>
      <c r="BM333" s="130">
        <f>ROUND(R333*H333,2)</f>
        <v>0</v>
      </c>
      <c r="BN333" s="13" t="s">
        <v>405</v>
      </c>
      <c r="BO333" s="129" t="s">
        <v>899</v>
      </c>
    </row>
    <row r="334" spans="2:67" s="11" customFormat="1" ht="25.9" customHeight="1">
      <c r="B334" s="108"/>
      <c r="D334" s="109" t="s">
        <v>73</v>
      </c>
      <c r="E334" s="110" t="s">
        <v>900</v>
      </c>
      <c r="F334" s="110" t="s">
        <v>901</v>
      </c>
      <c r="I334" s="150"/>
      <c r="K334" s="147">
        <f>ROUND(SUM(K335:K341),2)</f>
        <v>0</v>
      </c>
      <c r="L334" s="147">
        <f>ROUND(SUM(L335:L341),2)</f>
        <v>0</v>
      </c>
      <c r="M334" s="147">
        <f>ROUND(SUM(M335:M341),2)</f>
        <v>0</v>
      </c>
      <c r="O334" s="108"/>
      <c r="P334" s="111"/>
      <c r="Q334" s="112"/>
      <c r="R334" s="112"/>
      <c r="S334" s="113">
        <f>SUM(S335:S341)</f>
        <v>0</v>
      </c>
      <c r="T334" s="113">
        <f>SUM(T335:T341)</f>
        <v>0</v>
      </c>
      <c r="U334" s="112"/>
      <c r="V334" s="114">
        <f>SUM(V335:V341)</f>
        <v>92.220000000000013</v>
      </c>
      <c r="W334" s="112"/>
      <c r="X334" s="114">
        <f>SUM(X335:X341)</f>
        <v>0</v>
      </c>
      <c r="Y334" s="112"/>
      <c r="Z334" s="115">
        <f>SUM(Z335:Z341)</f>
        <v>0</v>
      </c>
      <c r="AT334" s="109" t="s">
        <v>137</v>
      </c>
      <c r="AV334" s="116" t="s">
        <v>73</v>
      </c>
      <c r="AW334" s="116" t="s">
        <v>74</v>
      </c>
      <c r="BA334" s="109" t="s">
        <v>129</v>
      </c>
      <c r="BM334" s="154">
        <f>SUM(BM335:BM341,2)</f>
        <v>2</v>
      </c>
    </row>
    <row r="335" spans="2:67" s="1" customFormat="1" ht="16.5" customHeight="1">
      <c r="B335" s="118"/>
      <c r="C335" s="119" t="s">
        <v>902</v>
      </c>
      <c r="D335" s="119" t="s">
        <v>132</v>
      </c>
      <c r="E335" s="120" t="s">
        <v>903</v>
      </c>
      <c r="F335" s="121" t="s">
        <v>904</v>
      </c>
      <c r="G335" s="122" t="s">
        <v>905</v>
      </c>
      <c r="H335" s="123">
        <v>1</v>
      </c>
      <c r="I335" s="150">
        <f t="shared" si="157"/>
        <v>0</v>
      </c>
      <c r="J335" s="150">
        <f>ROUND(0,2)</f>
        <v>0</v>
      </c>
      <c r="K335" s="150">
        <f>ROUND(I335*H335,2)</f>
        <v>0</v>
      </c>
      <c r="L335" s="150">
        <f>ROUND(J335*H335,2)</f>
        <v>0</v>
      </c>
      <c r="M335" s="150">
        <f>ROUND(K335+L335,2)</f>
        <v>0</v>
      </c>
      <c r="N335" s="121" t="s">
        <v>1</v>
      </c>
      <c r="O335" s="24"/>
      <c r="P335" s="124" t="s">
        <v>1</v>
      </c>
      <c r="Q335" s="125" t="s">
        <v>38</v>
      </c>
      <c r="R335" s="126">
        <f t="shared" ref="R335:R341" si="158">I335+J335</f>
        <v>0</v>
      </c>
      <c r="S335" s="126">
        <f t="shared" ref="S335:S341" si="159">ROUND(I335*H335,3)</f>
        <v>0</v>
      </c>
      <c r="T335" s="126">
        <f t="shared" ref="T335:T341" si="160">ROUND(J335*H335,3)</f>
        <v>0</v>
      </c>
      <c r="U335" s="127">
        <v>1.06</v>
      </c>
      <c r="V335" s="127">
        <f t="shared" ref="V335:V341" si="161">U335*H335</f>
        <v>1.06</v>
      </c>
      <c r="W335" s="127">
        <v>0</v>
      </c>
      <c r="X335" s="127">
        <f t="shared" ref="X335:X341" si="162">W335*H335</f>
        <v>0</v>
      </c>
      <c r="Y335" s="127">
        <v>0</v>
      </c>
      <c r="Z335" s="128">
        <f t="shared" ref="Z335:Z341" si="163">Y335*H335</f>
        <v>0</v>
      </c>
      <c r="AC335" s="130"/>
      <c r="AT335" s="129" t="s">
        <v>906</v>
      </c>
      <c r="AV335" s="129" t="s">
        <v>132</v>
      </c>
      <c r="AW335" s="129" t="s">
        <v>79</v>
      </c>
      <c r="BA335" s="13" t="s">
        <v>129</v>
      </c>
      <c r="BG335" s="130">
        <f t="shared" ref="BG335:BG341" si="164">IF(Q335="základná",M335,0)</f>
        <v>0</v>
      </c>
      <c r="BH335" s="130">
        <f t="shared" ref="BH335:BH341" si="165">IF(Q335="znížená",M335,0)</f>
        <v>0</v>
      </c>
      <c r="BI335" s="130">
        <f t="shared" ref="BI335:BI341" si="166">IF(Q335="zákl. prenesená",M335,0)</f>
        <v>0</v>
      </c>
      <c r="BJ335" s="130">
        <f t="shared" ref="BJ335:BJ341" si="167">IF(Q335="zníž. prenesená",M335,0)</f>
        <v>0</v>
      </c>
      <c r="BK335" s="130">
        <f t="shared" ref="BK335:BK341" si="168">IF(Q335="nulová",M335,0)</f>
        <v>0</v>
      </c>
      <c r="BL335" s="13" t="s">
        <v>138</v>
      </c>
      <c r="BM335" s="130">
        <f t="shared" ref="BM335:BM341" si="169">ROUND(R335*H335,2)</f>
        <v>0</v>
      </c>
      <c r="BN335" s="13" t="s">
        <v>906</v>
      </c>
      <c r="BO335" s="129" t="s">
        <v>907</v>
      </c>
    </row>
    <row r="336" spans="2:67" s="1" customFormat="1" ht="16.5" customHeight="1">
      <c r="B336" s="118"/>
      <c r="C336" s="119" t="s">
        <v>908</v>
      </c>
      <c r="D336" s="119" t="s">
        <v>132</v>
      </c>
      <c r="E336" s="120" t="s">
        <v>909</v>
      </c>
      <c r="F336" s="121" t="s">
        <v>910</v>
      </c>
      <c r="G336" s="122" t="s">
        <v>905</v>
      </c>
      <c r="H336" s="123">
        <v>1</v>
      </c>
      <c r="I336" s="150">
        <f t="shared" si="157"/>
        <v>0</v>
      </c>
      <c r="J336" s="150">
        <f t="shared" si="157"/>
        <v>0</v>
      </c>
      <c r="K336" s="150">
        <f t="shared" ref="K336:K341" si="170">ROUND(I336*H336,2)</f>
        <v>0</v>
      </c>
      <c r="L336" s="150">
        <f t="shared" ref="L336:L341" si="171">ROUND(J336*H336,2)</f>
        <v>0</v>
      </c>
      <c r="M336" s="150">
        <f t="shared" ref="M336:M341" si="172">ROUND(K336+L336,2)</f>
        <v>0</v>
      </c>
      <c r="N336" s="121" t="s">
        <v>1</v>
      </c>
      <c r="O336" s="24"/>
      <c r="P336" s="124" t="s">
        <v>1</v>
      </c>
      <c r="Q336" s="125" t="s">
        <v>38</v>
      </c>
      <c r="R336" s="126">
        <f t="shared" si="158"/>
        <v>0</v>
      </c>
      <c r="S336" s="126">
        <f t="shared" si="159"/>
        <v>0</v>
      </c>
      <c r="T336" s="126">
        <f t="shared" si="160"/>
        <v>0</v>
      </c>
      <c r="U336" s="127">
        <v>1.06</v>
      </c>
      <c r="V336" s="127">
        <f t="shared" si="161"/>
        <v>1.06</v>
      </c>
      <c r="W336" s="127">
        <v>0</v>
      </c>
      <c r="X336" s="127">
        <f t="shared" si="162"/>
        <v>0</v>
      </c>
      <c r="Y336" s="127">
        <v>0</v>
      </c>
      <c r="Z336" s="128">
        <f t="shared" si="163"/>
        <v>0</v>
      </c>
      <c r="AT336" s="129" t="s">
        <v>906</v>
      </c>
      <c r="AV336" s="129" t="s">
        <v>132</v>
      </c>
      <c r="AW336" s="129" t="s">
        <v>79</v>
      </c>
      <c r="BA336" s="13" t="s">
        <v>129</v>
      </c>
      <c r="BG336" s="130">
        <f t="shared" si="164"/>
        <v>0</v>
      </c>
      <c r="BH336" s="130">
        <f t="shared" si="165"/>
        <v>0</v>
      </c>
      <c r="BI336" s="130">
        <f t="shared" si="166"/>
        <v>0</v>
      </c>
      <c r="BJ336" s="130">
        <f t="shared" si="167"/>
        <v>0</v>
      </c>
      <c r="BK336" s="130">
        <f t="shared" si="168"/>
        <v>0</v>
      </c>
      <c r="BL336" s="13" t="s">
        <v>138</v>
      </c>
      <c r="BM336" s="130">
        <f t="shared" si="169"/>
        <v>0</v>
      </c>
      <c r="BN336" s="13" t="s">
        <v>906</v>
      </c>
      <c r="BO336" s="129" t="s">
        <v>911</v>
      </c>
    </row>
    <row r="337" spans="2:67" s="1" customFormat="1" ht="16.5" customHeight="1">
      <c r="B337" s="118"/>
      <c r="C337" s="119" t="s">
        <v>912</v>
      </c>
      <c r="D337" s="119" t="s">
        <v>132</v>
      </c>
      <c r="E337" s="120" t="s">
        <v>913</v>
      </c>
      <c r="F337" s="121" t="s">
        <v>914</v>
      </c>
      <c r="G337" s="122" t="s">
        <v>905</v>
      </c>
      <c r="H337" s="123">
        <v>1</v>
      </c>
      <c r="I337" s="150">
        <f t="shared" si="157"/>
        <v>0</v>
      </c>
      <c r="J337" s="150">
        <f t="shared" si="157"/>
        <v>0</v>
      </c>
      <c r="K337" s="150">
        <f t="shared" si="170"/>
        <v>0</v>
      </c>
      <c r="L337" s="150">
        <f t="shared" si="171"/>
        <v>0</v>
      </c>
      <c r="M337" s="150">
        <f t="shared" si="172"/>
        <v>0</v>
      </c>
      <c r="N337" s="121" t="s">
        <v>1</v>
      </c>
      <c r="O337" s="24"/>
      <c r="P337" s="124" t="s">
        <v>1</v>
      </c>
      <c r="Q337" s="125" t="s">
        <v>38</v>
      </c>
      <c r="R337" s="126">
        <f t="shared" si="158"/>
        <v>0</v>
      </c>
      <c r="S337" s="126">
        <f t="shared" si="159"/>
        <v>0</v>
      </c>
      <c r="T337" s="126">
        <f t="shared" si="160"/>
        <v>0</v>
      </c>
      <c r="U337" s="127">
        <v>1.06</v>
      </c>
      <c r="V337" s="127">
        <f t="shared" si="161"/>
        <v>1.06</v>
      </c>
      <c r="W337" s="127">
        <v>0</v>
      </c>
      <c r="X337" s="127">
        <f t="shared" si="162"/>
        <v>0</v>
      </c>
      <c r="Y337" s="127">
        <v>0</v>
      </c>
      <c r="Z337" s="128">
        <f t="shared" si="163"/>
        <v>0</v>
      </c>
      <c r="AT337" s="129" t="s">
        <v>906</v>
      </c>
      <c r="AV337" s="129" t="s">
        <v>132</v>
      </c>
      <c r="AW337" s="129" t="s">
        <v>79</v>
      </c>
      <c r="BA337" s="13" t="s">
        <v>129</v>
      </c>
      <c r="BG337" s="130">
        <f t="shared" si="164"/>
        <v>0</v>
      </c>
      <c r="BH337" s="130">
        <f t="shared" si="165"/>
        <v>0</v>
      </c>
      <c r="BI337" s="130">
        <f t="shared" si="166"/>
        <v>0</v>
      </c>
      <c r="BJ337" s="130">
        <f t="shared" si="167"/>
        <v>0</v>
      </c>
      <c r="BK337" s="130">
        <f t="shared" si="168"/>
        <v>0</v>
      </c>
      <c r="BL337" s="13" t="s">
        <v>138</v>
      </c>
      <c r="BM337" s="130">
        <f t="shared" si="169"/>
        <v>0</v>
      </c>
      <c r="BN337" s="13" t="s">
        <v>906</v>
      </c>
      <c r="BO337" s="129" t="s">
        <v>915</v>
      </c>
    </row>
    <row r="338" spans="2:67" s="1" customFormat="1" ht="16.5" customHeight="1">
      <c r="B338" s="118"/>
      <c r="C338" s="119" t="s">
        <v>916</v>
      </c>
      <c r="D338" s="119" t="s">
        <v>132</v>
      </c>
      <c r="E338" s="120" t="s">
        <v>917</v>
      </c>
      <c r="F338" s="121" t="s">
        <v>918</v>
      </c>
      <c r="G338" s="122" t="s">
        <v>905</v>
      </c>
      <c r="H338" s="123">
        <v>1</v>
      </c>
      <c r="I338" s="150">
        <f t="shared" si="157"/>
        <v>0</v>
      </c>
      <c r="J338" s="150">
        <f t="shared" si="157"/>
        <v>0</v>
      </c>
      <c r="K338" s="150">
        <f t="shared" si="170"/>
        <v>0</v>
      </c>
      <c r="L338" s="150">
        <f t="shared" si="171"/>
        <v>0</v>
      </c>
      <c r="M338" s="150">
        <f t="shared" si="172"/>
        <v>0</v>
      </c>
      <c r="N338" s="121" t="s">
        <v>1</v>
      </c>
      <c r="O338" s="24"/>
      <c r="P338" s="124" t="s">
        <v>1</v>
      </c>
      <c r="Q338" s="125" t="s">
        <v>38</v>
      </c>
      <c r="R338" s="126">
        <f t="shared" si="158"/>
        <v>0</v>
      </c>
      <c r="S338" s="126">
        <f t="shared" si="159"/>
        <v>0</v>
      </c>
      <c r="T338" s="126">
        <f t="shared" si="160"/>
        <v>0</v>
      </c>
      <c r="U338" s="127">
        <v>1.06</v>
      </c>
      <c r="V338" s="127">
        <f t="shared" si="161"/>
        <v>1.06</v>
      </c>
      <c r="W338" s="127">
        <v>0</v>
      </c>
      <c r="X338" s="127">
        <f t="shared" si="162"/>
        <v>0</v>
      </c>
      <c r="Y338" s="127">
        <v>0</v>
      </c>
      <c r="Z338" s="128">
        <f t="shared" si="163"/>
        <v>0</v>
      </c>
      <c r="AT338" s="129" t="s">
        <v>906</v>
      </c>
      <c r="AV338" s="129" t="s">
        <v>132</v>
      </c>
      <c r="AW338" s="129" t="s">
        <v>79</v>
      </c>
      <c r="BA338" s="13" t="s">
        <v>129</v>
      </c>
      <c r="BG338" s="130">
        <f t="shared" si="164"/>
        <v>0</v>
      </c>
      <c r="BH338" s="130">
        <f t="shared" si="165"/>
        <v>0</v>
      </c>
      <c r="BI338" s="130">
        <f t="shared" si="166"/>
        <v>0</v>
      </c>
      <c r="BJ338" s="130">
        <f t="shared" si="167"/>
        <v>0</v>
      </c>
      <c r="BK338" s="130">
        <f t="shared" si="168"/>
        <v>0</v>
      </c>
      <c r="BL338" s="13" t="s">
        <v>138</v>
      </c>
      <c r="BM338" s="130">
        <f t="shared" si="169"/>
        <v>0</v>
      </c>
      <c r="BN338" s="13" t="s">
        <v>906</v>
      </c>
      <c r="BO338" s="129" t="s">
        <v>919</v>
      </c>
    </row>
    <row r="339" spans="2:67" s="1" customFormat="1" ht="16.5" customHeight="1">
      <c r="B339" s="118"/>
      <c r="C339" s="119" t="s">
        <v>920</v>
      </c>
      <c r="D339" s="119" t="s">
        <v>132</v>
      </c>
      <c r="E339" s="120" t="s">
        <v>921</v>
      </c>
      <c r="F339" s="121" t="s">
        <v>922</v>
      </c>
      <c r="G339" s="122" t="s">
        <v>923</v>
      </c>
      <c r="H339" s="123">
        <v>3</v>
      </c>
      <c r="I339" s="150">
        <f t="shared" si="157"/>
        <v>0</v>
      </c>
      <c r="J339" s="150">
        <f t="shared" si="157"/>
        <v>0</v>
      </c>
      <c r="K339" s="150">
        <f t="shared" si="170"/>
        <v>0</v>
      </c>
      <c r="L339" s="150">
        <f t="shared" si="171"/>
        <v>0</v>
      </c>
      <c r="M339" s="150">
        <f t="shared" si="172"/>
        <v>0</v>
      </c>
      <c r="N339" s="121" t="s">
        <v>1</v>
      </c>
      <c r="O339" s="24"/>
      <c r="P339" s="124" t="s">
        <v>1</v>
      </c>
      <c r="Q339" s="125" t="s">
        <v>38</v>
      </c>
      <c r="R339" s="126">
        <f t="shared" si="158"/>
        <v>0</v>
      </c>
      <c r="S339" s="126">
        <f t="shared" si="159"/>
        <v>0</v>
      </c>
      <c r="T339" s="126">
        <f t="shared" si="160"/>
        <v>0</v>
      </c>
      <c r="U339" s="127">
        <v>1.06</v>
      </c>
      <c r="V339" s="127">
        <f t="shared" si="161"/>
        <v>3.18</v>
      </c>
      <c r="W339" s="127">
        <v>0</v>
      </c>
      <c r="X339" s="127">
        <f t="shared" si="162"/>
        <v>0</v>
      </c>
      <c r="Y339" s="127">
        <v>0</v>
      </c>
      <c r="Z339" s="128">
        <f t="shared" si="163"/>
        <v>0</v>
      </c>
      <c r="AT339" s="129" t="s">
        <v>906</v>
      </c>
      <c r="AV339" s="129" t="s">
        <v>132</v>
      </c>
      <c r="AW339" s="129" t="s">
        <v>79</v>
      </c>
      <c r="BA339" s="13" t="s">
        <v>129</v>
      </c>
      <c r="BG339" s="130">
        <f t="shared" si="164"/>
        <v>0</v>
      </c>
      <c r="BH339" s="130">
        <f t="shared" si="165"/>
        <v>0</v>
      </c>
      <c r="BI339" s="130">
        <f t="shared" si="166"/>
        <v>0</v>
      </c>
      <c r="BJ339" s="130">
        <f t="shared" si="167"/>
        <v>0</v>
      </c>
      <c r="BK339" s="130">
        <f t="shared" si="168"/>
        <v>0</v>
      </c>
      <c r="BL339" s="13" t="s">
        <v>138</v>
      </c>
      <c r="BM339" s="130">
        <f t="shared" si="169"/>
        <v>0</v>
      </c>
      <c r="BN339" s="13" t="s">
        <v>906</v>
      </c>
      <c r="BO339" s="129" t="s">
        <v>924</v>
      </c>
    </row>
    <row r="340" spans="2:67" s="1" customFormat="1" ht="16.5" customHeight="1">
      <c r="B340" s="118"/>
      <c r="C340" s="119" t="s">
        <v>925</v>
      </c>
      <c r="D340" s="119" t="s">
        <v>132</v>
      </c>
      <c r="E340" s="120" t="s">
        <v>926</v>
      </c>
      <c r="F340" s="121" t="s">
        <v>927</v>
      </c>
      <c r="G340" s="122" t="s">
        <v>923</v>
      </c>
      <c r="H340" s="123">
        <v>8</v>
      </c>
      <c r="I340" s="150">
        <f t="shared" si="157"/>
        <v>0</v>
      </c>
      <c r="J340" s="150">
        <f t="shared" si="157"/>
        <v>0</v>
      </c>
      <c r="K340" s="150">
        <f t="shared" si="170"/>
        <v>0</v>
      </c>
      <c r="L340" s="150">
        <f t="shared" si="171"/>
        <v>0</v>
      </c>
      <c r="M340" s="150">
        <f t="shared" si="172"/>
        <v>0</v>
      </c>
      <c r="N340" s="121" t="s">
        <v>1</v>
      </c>
      <c r="O340" s="24"/>
      <c r="P340" s="124" t="s">
        <v>1</v>
      </c>
      <c r="Q340" s="125" t="s">
        <v>38</v>
      </c>
      <c r="R340" s="126">
        <f t="shared" si="158"/>
        <v>0</v>
      </c>
      <c r="S340" s="126">
        <f t="shared" si="159"/>
        <v>0</v>
      </c>
      <c r="T340" s="126">
        <f t="shared" si="160"/>
        <v>0</v>
      </c>
      <c r="U340" s="127">
        <v>1.06</v>
      </c>
      <c r="V340" s="127">
        <f t="shared" si="161"/>
        <v>8.48</v>
      </c>
      <c r="W340" s="127">
        <v>0</v>
      </c>
      <c r="X340" s="127">
        <f t="shared" si="162"/>
        <v>0</v>
      </c>
      <c r="Y340" s="127">
        <v>0</v>
      </c>
      <c r="Z340" s="128">
        <f t="shared" si="163"/>
        <v>0</v>
      </c>
      <c r="AT340" s="129" t="s">
        <v>906</v>
      </c>
      <c r="AV340" s="129" t="s">
        <v>132</v>
      </c>
      <c r="AW340" s="129" t="s">
        <v>79</v>
      </c>
      <c r="BA340" s="13" t="s">
        <v>129</v>
      </c>
      <c r="BG340" s="130">
        <f t="shared" si="164"/>
        <v>0</v>
      </c>
      <c r="BH340" s="130">
        <f t="shared" si="165"/>
        <v>0</v>
      </c>
      <c r="BI340" s="130">
        <f t="shared" si="166"/>
        <v>0</v>
      </c>
      <c r="BJ340" s="130">
        <f t="shared" si="167"/>
        <v>0</v>
      </c>
      <c r="BK340" s="130">
        <f t="shared" si="168"/>
        <v>0</v>
      </c>
      <c r="BL340" s="13" t="s">
        <v>138</v>
      </c>
      <c r="BM340" s="130">
        <f t="shared" si="169"/>
        <v>0</v>
      </c>
      <c r="BN340" s="13" t="s">
        <v>906</v>
      </c>
      <c r="BO340" s="129" t="s">
        <v>928</v>
      </c>
    </row>
    <row r="341" spans="2:67" s="1" customFormat="1" ht="16.5" customHeight="1">
      <c r="B341" s="118"/>
      <c r="C341" s="119" t="s">
        <v>929</v>
      </c>
      <c r="D341" s="119" t="s">
        <v>132</v>
      </c>
      <c r="E341" s="120" t="s">
        <v>930</v>
      </c>
      <c r="F341" s="121" t="s">
        <v>931</v>
      </c>
      <c r="G341" s="122" t="s">
        <v>923</v>
      </c>
      <c r="H341" s="123">
        <v>72</v>
      </c>
      <c r="I341" s="150">
        <f t="shared" si="157"/>
        <v>0</v>
      </c>
      <c r="J341" s="150">
        <f t="shared" si="157"/>
        <v>0</v>
      </c>
      <c r="K341" s="150">
        <f t="shared" si="170"/>
        <v>0</v>
      </c>
      <c r="L341" s="150">
        <f t="shared" si="171"/>
        <v>0</v>
      </c>
      <c r="M341" s="150">
        <f t="shared" si="172"/>
        <v>0</v>
      </c>
      <c r="N341" s="121" t="s">
        <v>1</v>
      </c>
      <c r="O341" s="24"/>
      <c r="P341" s="138" t="s">
        <v>1</v>
      </c>
      <c r="Q341" s="139" t="s">
        <v>38</v>
      </c>
      <c r="R341" s="140">
        <f t="shared" si="158"/>
        <v>0</v>
      </c>
      <c r="S341" s="140">
        <f t="shared" si="159"/>
        <v>0</v>
      </c>
      <c r="T341" s="140">
        <f t="shared" si="160"/>
        <v>0</v>
      </c>
      <c r="U341" s="141">
        <v>1.06</v>
      </c>
      <c r="V341" s="141">
        <f t="shared" si="161"/>
        <v>76.320000000000007</v>
      </c>
      <c r="W341" s="141">
        <v>0</v>
      </c>
      <c r="X341" s="141">
        <f t="shared" si="162"/>
        <v>0</v>
      </c>
      <c r="Y341" s="141">
        <v>0</v>
      </c>
      <c r="Z341" s="142">
        <f t="shared" si="163"/>
        <v>0</v>
      </c>
      <c r="AT341" s="129" t="s">
        <v>906</v>
      </c>
      <c r="AV341" s="129" t="s">
        <v>132</v>
      </c>
      <c r="AW341" s="129" t="s">
        <v>79</v>
      </c>
      <c r="BA341" s="13" t="s">
        <v>129</v>
      </c>
      <c r="BG341" s="130">
        <f t="shared" si="164"/>
        <v>0</v>
      </c>
      <c r="BH341" s="130">
        <f t="shared" si="165"/>
        <v>0</v>
      </c>
      <c r="BI341" s="130">
        <f t="shared" si="166"/>
        <v>0</v>
      </c>
      <c r="BJ341" s="130">
        <f t="shared" si="167"/>
        <v>0</v>
      </c>
      <c r="BK341" s="130">
        <f t="shared" si="168"/>
        <v>0</v>
      </c>
      <c r="BL341" s="13" t="s">
        <v>138</v>
      </c>
      <c r="BM341" s="130">
        <f t="shared" si="169"/>
        <v>0</v>
      </c>
      <c r="BN341" s="13" t="s">
        <v>906</v>
      </c>
      <c r="BO341" s="129" t="s">
        <v>932</v>
      </c>
    </row>
    <row r="342" spans="2:67" s="1" customFormat="1" ht="6.95" customHeight="1">
      <c r="B342" s="36"/>
      <c r="C342" s="37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24"/>
    </row>
    <row r="343" spans="2:67">
      <c r="K343" s="158"/>
      <c r="L343" s="158"/>
    </row>
  </sheetData>
  <autoFilter ref="C131:N341" xr:uid="{00000000-0009-0000-0000-000001000000}"/>
  <mergeCells count="7">
    <mergeCell ref="E124:J124"/>
    <mergeCell ref="O2:AB2"/>
    <mergeCell ref="E7:J7"/>
    <mergeCell ref="E85:J85"/>
    <mergeCell ref="E84:J84"/>
    <mergeCell ref="E16:H16"/>
    <mergeCell ref="E25:H25"/>
  </mergeCells>
  <pageMargins left="0.39370078740157483" right="0.39370078740157483" top="0.39370078740157483" bottom="0.39370078740157483" header="0" footer="0"/>
  <pageSetup paperSize="9" scale="65" fitToHeight="100" orientation="portrait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1916 - Zníženie energetic...</vt:lpstr>
      <vt:lpstr>'1916 - Zníženie energetic...'!Názvy_tlače</vt:lpstr>
      <vt:lpstr>'Rekapitulácia stavby'!Názvy_tlače</vt:lpstr>
      <vt:lpstr>'1916 - Zníženie energetic...'!Oblasť_tlače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CENKROS\cad_user</dc:creator>
  <cp:lastModifiedBy>lenarch</cp:lastModifiedBy>
  <cp:lastPrinted>2019-06-13T09:18:59Z</cp:lastPrinted>
  <dcterms:created xsi:type="dcterms:W3CDTF">2019-05-29T00:49:07Z</dcterms:created>
  <dcterms:modified xsi:type="dcterms:W3CDTF">2020-12-18T07:55:35Z</dcterms:modified>
</cp:coreProperties>
</file>